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S:\DocParl\TRADUCTIONS\10065159_299-20-09\FR\"/>
    </mc:Choice>
  </mc:AlternateContent>
  <xr:revisionPtr revIDLastSave="0" documentId="8_{C3426EF4-F01A-4855-BF5D-08136037399B}" xr6:coauthVersionLast="36" xr6:coauthVersionMax="36" xr10:uidLastSave="{00000000-0000-0000-0000-000000000000}"/>
  <bookViews>
    <workbookView xWindow="120" yWindow="135" windowWidth="13560" windowHeight="8955" activeTab="1" xr2:uid="{00000000-000D-0000-FFFF-FFFF00000000}"/>
  </bookViews>
  <sheets>
    <sheet name="Model" sheetId="3" r:id="rId1"/>
    <sheet name="SpendingIntentions" sheetId="5" r:id="rId2"/>
    <sheet name="ReportOnTaxExpenditures" sheetId="7" r:id="rId3"/>
  </sheets>
  <definedNames>
    <definedName name="_xlnm.Print_Area" localSheetId="0">Model!$B$2:$T$48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8" i="3" l="1"/>
  <c r="L28" i="3"/>
  <c r="M28" i="3"/>
  <c r="J28" i="3"/>
  <c r="J30" i="3"/>
  <c r="J20" i="3"/>
  <c r="K21" i="3" s="1"/>
  <c r="R40" i="3"/>
  <c r="S40" i="3"/>
  <c r="T40" i="3"/>
  <c r="U40" i="3"/>
  <c r="V40" i="3"/>
  <c r="W40" i="3"/>
  <c r="K20" i="3"/>
  <c r="L29" i="3" s="1"/>
  <c r="L20" i="3"/>
  <c r="M21" i="3" s="1"/>
  <c r="M20" i="3"/>
  <c r="N21" i="3" s="1"/>
  <c r="M37" i="3" l="1"/>
  <c r="K29" i="3"/>
  <c r="L21" i="3"/>
  <c r="K37" i="3" s="1"/>
  <c r="K36" i="3"/>
  <c r="N29" i="3"/>
  <c r="K30" i="3"/>
  <c r="J40" i="3" s="1"/>
  <c r="M29" i="3"/>
  <c r="M30" i="3" s="1"/>
  <c r="L36" i="3"/>
  <c r="L30" i="3"/>
  <c r="M22" i="3"/>
  <c r="J22" i="3"/>
  <c r="L40" i="3" l="1"/>
  <c r="K38" i="3"/>
  <c r="L37" i="3"/>
  <c r="L38" i="3" s="1"/>
  <c r="V6" i="3" l="1"/>
  <c r="W6" i="3"/>
  <c r="U6" i="3"/>
  <c r="Q6" i="3"/>
  <c r="R6" i="3"/>
  <c r="S6" i="3"/>
  <c r="T6" i="3"/>
  <c r="L22" i="3" l="1"/>
  <c r="K22" i="3"/>
  <c r="I54" i="7" l="1"/>
  <c r="O56" i="7" l="1"/>
  <c r="N56" i="7"/>
  <c r="M56" i="7"/>
  <c r="L56" i="7"/>
  <c r="K56" i="7"/>
  <c r="J56" i="7"/>
  <c r="I56" i="7"/>
  <c r="P56" i="7"/>
  <c r="H48" i="7"/>
  <c r="J54" i="7"/>
  <c r="K54" i="7"/>
  <c r="L54" i="7"/>
  <c r="M54" i="7"/>
  <c r="N54" i="7"/>
  <c r="O54" i="7"/>
  <c r="O6" i="3" s="1"/>
  <c r="P54" i="7"/>
  <c r="P6" i="3" s="1"/>
  <c r="J51" i="7"/>
  <c r="K51" i="7"/>
  <c r="L51" i="7"/>
  <c r="M51" i="7"/>
  <c r="N51" i="7"/>
  <c r="O51" i="7"/>
  <c r="P51" i="7"/>
  <c r="I49" i="7"/>
  <c r="I51" i="7" s="1"/>
  <c r="I48" i="7"/>
  <c r="J48" i="7"/>
  <c r="K48" i="7"/>
  <c r="L48" i="7"/>
  <c r="M48" i="7"/>
  <c r="N48" i="7"/>
  <c r="O48" i="7"/>
  <c r="P48" i="7"/>
  <c r="H56" i="7" l="1"/>
  <c r="G56" i="7"/>
  <c r="F56" i="7"/>
  <c r="E56" i="7"/>
  <c r="D56" i="7"/>
  <c r="D54" i="7"/>
  <c r="D6" i="3" s="1"/>
  <c r="E54" i="7"/>
  <c r="E6" i="3" s="1"/>
  <c r="F54" i="7"/>
  <c r="F6" i="3" s="1"/>
  <c r="F30" i="3" s="1"/>
  <c r="G54" i="7"/>
  <c r="G6" i="3" s="1"/>
  <c r="G30" i="3" s="1"/>
  <c r="I6" i="3"/>
  <c r="I30" i="3" s="1"/>
  <c r="J6" i="3"/>
  <c r="K6" i="3"/>
  <c r="L6" i="3"/>
  <c r="M6" i="3"/>
  <c r="N6" i="3"/>
  <c r="H54" i="7"/>
  <c r="H6" i="3" s="1"/>
  <c r="H30" i="3" s="1"/>
  <c r="H40" i="3" l="1"/>
  <c r="K40" i="3"/>
  <c r="I40" i="3"/>
  <c r="O13" i="3" l="1"/>
  <c r="N13" i="3"/>
  <c r="M13" i="3"/>
  <c r="L13" i="3"/>
  <c r="K13" i="3"/>
  <c r="J13" i="3"/>
  <c r="O12" i="3"/>
  <c r="N12" i="3"/>
  <c r="M12" i="3"/>
  <c r="L12" i="3"/>
  <c r="K12" i="3"/>
  <c r="J12" i="3"/>
  <c r="J14" i="3" l="1"/>
  <c r="K14" i="3"/>
  <c r="O14" i="3"/>
  <c r="N14" i="3"/>
  <c r="L14" i="3"/>
  <c r="M14" i="3"/>
  <c r="N17" i="3" l="1"/>
  <c r="O17" i="3" s="1"/>
  <c r="P17" i="3" s="1"/>
  <c r="Q17" i="3" s="1"/>
  <c r="R17" i="3" s="1"/>
  <c r="S17" i="3" s="1"/>
  <c r="T17" i="3" s="1"/>
  <c r="U17" i="3" s="1"/>
  <c r="V17" i="3" s="1"/>
  <c r="W17" i="3" s="1"/>
  <c r="G40" i="3"/>
  <c r="F40" i="3"/>
  <c r="N28" i="3" l="1"/>
  <c r="N30" i="3" s="1"/>
  <c r="M40" i="3" s="1"/>
  <c r="N20" i="3"/>
  <c r="O28" i="3"/>
  <c r="N22" i="3" l="1"/>
  <c r="M36" i="3"/>
  <c r="M38" i="3" s="1"/>
  <c r="O21" i="3"/>
  <c r="O29" i="3"/>
  <c r="O30" i="3" s="1"/>
  <c r="O20" i="3"/>
  <c r="N36" i="3" s="1"/>
  <c r="P20" i="3"/>
  <c r="N37" i="3" l="1"/>
  <c r="N38" i="3" s="1"/>
  <c r="P29" i="3"/>
  <c r="O36" i="3"/>
  <c r="N40" i="3"/>
  <c r="Q29" i="3"/>
  <c r="Q30" i="3" s="1"/>
  <c r="P30" i="3"/>
  <c r="Q21" i="3"/>
  <c r="Q20" i="3"/>
  <c r="O22" i="3"/>
  <c r="P21" i="3"/>
  <c r="P37" i="3" l="1"/>
  <c r="P36" i="3"/>
  <c r="O37" i="3"/>
  <c r="O38" i="3" s="1"/>
  <c r="O40" i="3"/>
  <c r="P40" i="3"/>
  <c r="Q40" i="3"/>
  <c r="P22" i="3"/>
  <c r="R21" i="3"/>
  <c r="Q37" i="3" s="1"/>
  <c r="R20" i="3"/>
  <c r="P38" i="3" l="1"/>
  <c r="P41" i="3" s="1"/>
  <c r="P42" i="3" s="1"/>
  <c r="Q36" i="3"/>
  <c r="Q38" i="3" s="1"/>
  <c r="Q41" i="3" s="1"/>
  <c r="Q22" i="3"/>
  <c r="S21" i="3"/>
  <c r="S20" i="3"/>
  <c r="R37" i="3" l="1"/>
  <c r="R36" i="3"/>
  <c r="R22" i="3"/>
  <c r="Q42" i="3"/>
  <c r="T20" i="3"/>
  <c r="R38" i="3" l="1"/>
  <c r="R41" i="3" s="1"/>
  <c r="S36" i="3"/>
  <c r="S22" i="3"/>
  <c r="U20" i="3"/>
  <c r="T21" i="3"/>
  <c r="R42" i="3"/>
  <c r="S37" i="3" l="1"/>
  <c r="S38" i="3" s="1"/>
  <c r="S41" i="3" s="1"/>
  <c r="S42" i="3" s="1"/>
  <c r="T36" i="3"/>
  <c r="V20" i="3"/>
  <c r="V21" i="3"/>
  <c r="U21" i="3"/>
  <c r="T22" i="3"/>
  <c r="U37" i="3" l="1"/>
  <c r="T37" i="3"/>
  <c r="T38" i="3" s="1"/>
  <c r="T41" i="3" s="1"/>
  <c r="T42" i="3" s="1"/>
  <c r="U36" i="3"/>
  <c r="U22" i="3"/>
  <c r="W20" i="3"/>
  <c r="W36" i="3" s="1"/>
  <c r="U38" i="3" l="1"/>
  <c r="U41" i="3" s="1"/>
  <c r="U42" i="3" s="1"/>
  <c r="V36" i="3"/>
  <c r="W21" i="3"/>
  <c r="V22" i="3"/>
  <c r="W37" i="3" l="1"/>
  <c r="W38" i="3" s="1"/>
  <c r="W41" i="3" s="1"/>
  <c r="W42" i="3" s="1"/>
  <c r="V37" i="3"/>
  <c r="V38" i="3" s="1"/>
  <c r="V41" i="3" s="1"/>
  <c r="V42" i="3" s="1"/>
  <c r="W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Cameron, Scott</author>
  </authors>
  <commentList>
    <comment ref="B17" authorId="0" shapeId="0" xr:uid="{6C373E10-68ED-4D3F-BF0F-26D2B3954C73}">
      <text>
        <r>
          <rPr>
            <b/>
            <sz val="9"/>
            <color indexed="81"/>
            <rFont val="Tahoma"/>
            <charset val="1"/>
          </rPr>
          <t>Cameron, Scott:</t>
        </r>
        <r>
          <rPr>
            <sz val="9"/>
            <color indexed="81"/>
            <rFont val="Tahoma"/>
            <charset val="1"/>
          </rPr>
          <t xml:space="preserve">
Need to think about this as April-March economic activity pushed forward to the calendar tax year. Technically should fiscalize nominal GDP for growth rates</t>
        </r>
      </text>
    </comment>
    <comment ref="M17" authorId="0" shapeId="0" xr:uid="{DE7AF1C3-A746-4BEA-8A2E-26804CF99CB0}">
      <text>
        <r>
          <rPr>
            <b/>
            <sz val="9"/>
            <color indexed="81"/>
            <rFont val="Tahoma"/>
            <family val="2"/>
          </rPr>
          <t>Cameron, Scott:</t>
        </r>
        <r>
          <rPr>
            <sz val="9"/>
            <color indexed="81"/>
            <rFont val="Tahoma"/>
            <family val="2"/>
          </rPr>
          <t xml:space="preserve">
Finance says they take a number like this as the jump-off point because it's real. Can't assume it will fall to a three-year moving average. </t>
        </r>
      </text>
    </comment>
  </commentList>
</comments>
</file>

<file path=xl/sharedStrings.xml><?xml version="1.0" encoding="utf-8"?>
<sst xmlns="http://schemas.openxmlformats.org/spreadsheetml/2006/main" count="301" uniqueCount="114">
  <si>
    <t>s</t>
  </si>
  <si>
    <t>S</t>
  </si>
  <si>
    <t>p</t>
  </si>
  <si>
    <t>2017-18</t>
  </si>
  <si>
    <t>2018-19</t>
  </si>
  <si>
    <t>Ontario</t>
  </si>
  <si>
    <t>Manitoba</t>
  </si>
  <si>
    <t>Saskatchewan</t>
  </si>
  <si>
    <t>Alberta</t>
  </si>
  <si>
    <t>Yukon</t>
  </si>
  <si>
    <t>Nunavut</t>
  </si>
  <si>
    <t>Total</t>
  </si>
  <si>
    <t>2019-20</t>
  </si>
  <si>
    <t>2016-17</t>
  </si>
  <si>
    <t>2015-16</t>
  </si>
  <si>
    <t>2014-15</t>
  </si>
  <si>
    <t>2013-14</t>
  </si>
  <si>
    <t>2012-13</t>
  </si>
  <si>
    <t>2011-12</t>
  </si>
  <si>
    <t>2010-11</t>
  </si>
  <si>
    <t>http://sead.nrcan.gc.ca/expl-expl/ExploTable.aspx?FileT=03&amp;Lang=en</t>
  </si>
  <si>
    <t>2017^3</t>
  </si>
  <si>
    <t>2018^4</t>
  </si>
  <si>
    <t>TAX</t>
  </si>
  <si>
    <t>DETAILS</t>
  </si>
  <si>
    <t>–</t>
  </si>
  <si>
    <t>2020-21</t>
  </si>
  <si>
    <t>2021-22</t>
  </si>
  <si>
    <t>2022-23</t>
  </si>
  <si>
    <t>2023-24</t>
  </si>
  <si>
    <t>2023-25</t>
  </si>
  <si>
    <t>2023-26</t>
  </si>
  <si>
    <t>2023-27</t>
  </si>
  <si>
    <t>Données historiques</t>
  </si>
  <si>
    <t xml:space="preserve">Déterminants économiques </t>
  </si>
  <si>
    <t xml:space="preserve">PIB nominal du DPB </t>
  </si>
  <si>
    <t>Autres intrants</t>
  </si>
  <si>
    <t>Crédit d’impôt pour l’exploration minière pour les détenteurs d’actions accréditives</t>
  </si>
  <si>
    <t>Enquête sur les intentions de dépenser (petites)</t>
  </si>
  <si>
    <t>Enquête sur les intentions de dépenser  (grandes)</t>
  </si>
  <si>
    <t>Activité</t>
  </si>
  <si>
    <t>Total des dépenses minières déterminées (ligne 6717 du formulaire T2038 de l'ARC)</t>
  </si>
  <si>
    <t>Recettes</t>
  </si>
  <si>
    <t xml:space="preserve">CIEM (6717 * 15 %) </t>
  </si>
  <si>
    <t>Économies pour le gouvernement découlant de la réduction des déductions d'IRP autorisées pour l'année suivante</t>
  </si>
  <si>
    <t>Coût net</t>
  </si>
  <si>
    <t xml:space="preserve">% des dépenses d'exploration et d'aménagement admissibles </t>
  </si>
  <si>
    <t>Taux fédéral moyen effectif de l'IRP pour les demandeurs du CIEM (moyenne pondéré de l'analyse du Rapport sur les dépenses fiscales)</t>
  </si>
  <si>
    <t>Fondement de la politique</t>
  </si>
  <si>
    <t>CIEM</t>
  </si>
  <si>
    <t>Réduction des déductions</t>
  </si>
  <si>
    <t>Exercice et estimation des coûts</t>
  </si>
  <si>
    <t xml:space="preserve">Réduction des déductions de l'IRP </t>
  </si>
  <si>
    <t>Référence (exercice)</t>
  </si>
  <si>
    <t>Coût (exercice)</t>
  </si>
  <si>
    <t xml:space="preserve">Coût (exercice, arrondi) </t>
  </si>
  <si>
    <t>Postes pour mémoire</t>
  </si>
  <si>
    <t xml:space="preserve">Estimation des coûts du budget de 2017 </t>
  </si>
  <si>
    <t>Estimation des coûts du budget de 2018</t>
  </si>
  <si>
    <t>Estimation des coûts de l'énoncé économique de l'automne 2018</t>
  </si>
  <si>
    <t>IRP</t>
  </si>
  <si>
    <t>Tableau 03 - Dépenses d'exploration minérale et de mise en valeur de gisements, par les petites et les grandes sociétés</t>
  </si>
  <si>
    <t>Province / territoire</t>
  </si>
  <si>
    <t>Dépenses estimatives préliminaires</t>
  </si>
  <si>
    <t>Grandes</t>
  </si>
  <si>
    <t>Petites</t>
  </si>
  <si>
    <t>Terre-Neuve-et-Labrador</t>
  </si>
  <si>
    <t>Nouvelle-Écosse</t>
  </si>
  <si>
    <t>Nouveau-Brunswick</t>
  </si>
  <si>
    <t>Québec</t>
  </si>
  <si>
    <t>Colombie-Britannique</t>
  </si>
  <si>
    <t>Territoires du Nord-Ouest</t>
  </si>
  <si>
    <t>Total - petites et grandes</t>
  </si>
  <si>
    <t xml:space="preserve">Source : </t>
  </si>
  <si>
    <t>Mise à jour de l'énoncé économique de l'automne 2018</t>
  </si>
  <si>
    <t>http://sead.nrcan.gc.ca/PDF/ExploTable032017-fr.pdf</t>
  </si>
  <si>
    <t>Tableau 03 - Dépenses d'exploration minérale et de mise en valeur de gisements, par les petites et les grandes sociétés, par province et territoire, 2013 - 2016 actuel, estimations provisoires pour 2017 et intentions des dépenses pour 2018</t>
  </si>
  <si>
    <t>1. Les dépenses appuient les travaux sur les sites miniers et externes; elles sont affectées aux études de faisabilité d'ingénierie, d'économie, de production ou de pré-production, ainsi qu'a l'environnement, à l'accès aux terres et au travail sur le terrain.  Elles comprennent aussi les dépenses générales connexes. Les activités d'exploration minérale et de mise en valeur de gisements comprennenent seulement la recherche des gisements et leur mise en valeur et excluent le travail sur le prolongement de réserves connues.</t>
  </si>
  <si>
    <t>3. Dépenses estimatives préliminaires.</t>
  </si>
  <si>
    <t>4. Intentions de dépenser.</t>
  </si>
  <si>
    <t>Intentions de dépenser</t>
  </si>
  <si>
    <t>(millions de dollars)</t>
  </si>
  <si>
    <t>2. Dépenses estimatives préliminaires de 2017 et intentions de dépenser de 2018, obtenues entre novembre 2017 et janvier 2018.</t>
  </si>
  <si>
    <t>Tableau 11 : Dépenses fiscales fédérales associées aux actions accréditives (millions de dollars)</t>
  </si>
  <si>
    <t>Particuliers</t>
  </si>
  <si>
    <t xml:space="preserve">Déductions pour actions accréditives </t>
  </si>
  <si>
    <t xml:space="preserve">Reclassement des dépenses pour actions accréditives </t>
  </si>
  <si>
    <t>Sociétés</t>
  </si>
  <si>
    <t>Rapport sur les dépenses fiscales fédérales - Concepts, estimations et évaluations 2016</t>
  </si>
  <si>
    <t>Crédit d’impôt pour l’exploration minière pour les détenteurs d’actions accréditives22</t>
  </si>
  <si>
    <t>Reclassement des dépenses pour actions accréditives19</t>
  </si>
  <si>
    <t>Reclassement des dépenses pour actions accréditives9</t>
  </si>
  <si>
    <t>Crédit d’impôt des sociétés pour exploration et développement miniers11</t>
  </si>
  <si>
    <t>MESURE</t>
  </si>
  <si>
    <t>Crédit d’impôt des sociétés pour exploration et développement miniers</t>
  </si>
  <si>
    <t>Reclassement des dépenses pour actions accréditives</t>
  </si>
  <si>
    <t>Rapport sur les dépenses fiscales fédérales - Concepts, estimations et évaluations 2017</t>
  </si>
  <si>
    <t>Rapport sur les dépenses fiscales fédérales - Concepts, estimations et évaluations 2018</t>
  </si>
  <si>
    <t>Déductions pour actions accréditives</t>
  </si>
  <si>
    <t>GROUPE</t>
  </si>
  <si>
    <t>OBJET</t>
  </si>
  <si>
    <t>CATÉGORIE</t>
  </si>
  <si>
    <t>IMPÔT</t>
  </si>
  <si>
    <t>DÉTAILS</t>
  </si>
  <si>
    <t>Dépenses fiscales</t>
  </si>
  <si>
    <t>Société – ressources naturelles</t>
  </si>
  <si>
    <t>Non-structurel</t>
  </si>
  <si>
    <t>IRS</t>
  </si>
  <si>
    <t>IRP/IRS</t>
  </si>
  <si>
    <t xml:space="preserve">Total – impôt sur le revenu des particuliers </t>
  </si>
  <si>
    <t>Total – impôt sur le revenu des particuliers</t>
  </si>
  <si>
    <t>Total – impôt sur le revenu des sociétés</t>
  </si>
  <si>
    <t>Déductions pour actions accréditives (IRS)</t>
  </si>
  <si>
    <t>Déductions pour actions accréditives (IRP)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</si>
</sst>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0.0%"/>
    <numFmt numFmtId="167" formatCode="_-* #,##0_-;\-* #,##0_-;_-* &quot;-&quot;??_-;_-@_-"/>
    <numFmt numFmtId="168"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u/>
      <sz val="8"/>
      <color theme="10"/>
      <name val="Arial"/>
      <family val="2"/>
    </font>
    <font>
      <sz val="8"/>
      <color theme="1"/>
      <name val="Arial"/>
      <family val="2"/>
    </font>
    <font>
      <sz val="11"/>
      <color theme="3" tint="-0.249977111117893"/>
      <name val="Calibri"/>
      <family val="2"/>
      <scheme val="minor"/>
    </font>
    <font>
      <u/>
      <sz val="11"/>
      <color theme="1"/>
      <name val="Calibri"/>
      <family val="2"/>
      <scheme val="minor"/>
    </font>
    <font>
      <i/>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2">
    <fill>
      <patternFill patternType="none"/>
    </fill>
    <fill>
      <patternFill patternType="gray125"/>
    </fill>
  </fills>
  <borders count="13">
    <border>
      <left/>
      <right/>
      <top/>
      <bottom/>
      <diagonal/>
    </border>
    <border>
      <left/>
      <right/>
      <top style="thin">
        <color indexed="64"/>
      </top>
      <bottom/>
      <diagonal/>
    </border>
    <border>
      <left/>
      <right/>
      <top style="thin">
        <color indexed="64"/>
      </top>
      <bottom style="thin">
        <color indexed="64"/>
      </bottom>
      <diagonal/>
    </border>
    <border>
      <left/>
      <right/>
      <top/>
      <bottom style="double">
        <color auto="1"/>
      </bottom>
      <diagonal/>
    </border>
    <border>
      <left style="thin">
        <color indexed="64"/>
      </left>
      <right/>
      <top style="thin">
        <color indexed="64"/>
      </top>
      <bottom style="double">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auto="1"/>
      </bottom>
      <diagonal/>
    </border>
    <border>
      <left/>
      <right/>
      <top/>
      <bottom style="thin">
        <color auto="1"/>
      </bottom>
      <diagonal/>
    </border>
    <border>
      <left style="thin">
        <color indexed="64"/>
      </left>
      <right/>
      <top/>
      <bottom style="thin">
        <color auto="1"/>
      </bottom>
      <diagonal/>
    </border>
    <border>
      <left/>
      <right/>
      <top style="thin">
        <color auto="1"/>
      </top>
      <bottom style="double">
        <color auto="1"/>
      </bottom>
      <diagonal/>
    </border>
    <border>
      <left/>
      <right style="thin">
        <color auto="1"/>
      </right>
      <top/>
      <bottom/>
      <diagonal/>
    </border>
  </borders>
  <cellStyleXfs count="6">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6" fillId="0" borderId="0"/>
    <xf numFmtId="164" fontId="1" fillId="0" borderId="0" applyFont="0" applyFill="0" applyBorder="0" applyAlignment="0" applyProtection="0"/>
  </cellStyleXfs>
  <cellXfs count="65">
    <xf numFmtId="0" fontId="0" fillId="0" borderId="0" xfId="0"/>
    <xf numFmtId="0" fontId="2" fillId="0" borderId="0" xfId="0" applyFont="1"/>
    <xf numFmtId="0" fontId="0" fillId="0" borderId="0" xfId="0" applyAlignment="1">
      <alignment horizontal="right"/>
    </xf>
    <xf numFmtId="1" fontId="0" fillId="0" borderId="0" xfId="0" applyNumberFormat="1"/>
    <xf numFmtId="166" fontId="0" fillId="0" borderId="0" xfId="1" applyNumberFormat="1" applyFont="1"/>
    <xf numFmtId="0" fontId="0" fillId="0" borderId="1" xfId="0" applyBorder="1"/>
    <xf numFmtId="0" fontId="0" fillId="0" borderId="0" xfId="0" applyBorder="1"/>
    <xf numFmtId="1" fontId="0" fillId="0" borderId="0" xfId="0" applyNumberFormat="1" applyBorder="1"/>
    <xf numFmtId="0" fontId="0" fillId="0" borderId="0" xfId="0" applyFill="1"/>
    <xf numFmtId="0" fontId="0" fillId="0" borderId="0" xfId="0" applyFill="1" applyBorder="1"/>
    <xf numFmtId="0" fontId="3" fillId="0" borderId="0" xfId="2"/>
    <xf numFmtId="0" fontId="0" fillId="0" borderId="0" xfId="0"/>
    <xf numFmtId="0" fontId="0" fillId="0" borderId="0" xfId="0"/>
    <xf numFmtId="1" fontId="0" fillId="0" borderId="1" xfId="0" applyNumberFormat="1" applyBorder="1"/>
    <xf numFmtId="1" fontId="0" fillId="0" borderId="0" xfId="0" applyNumberFormat="1" applyFill="1" applyBorder="1"/>
    <xf numFmtId="0" fontId="0" fillId="0" borderId="2" xfId="0" applyBorder="1"/>
    <xf numFmtId="0" fontId="0" fillId="0" borderId="1" xfId="0" applyFill="1" applyBorder="1"/>
    <xf numFmtId="1" fontId="0" fillId="0" borderId="2" xfId="0" applyNumberFormat="1" applyBorder="1"/>
    <xf numFmtId="0" fontId="0" fillId="0" borderId="2" xfId="0" applyFill="1" applyBorder="1"/>
    <xf numFmtId="0" fontId="8" fillId="0" borderId="0" xfId="0" applyFont="1" applyFill="1" applyBorder="1"/>
    <xf numFmtId="3" fontId="0" fillId="0" borderId="0" xfId="0" applyNumberFormat="1" applyBorder="1"/>
    <xf numFmtId="1" fontId="4" fillId="0" borderId="0" xfId="0" applyNumberFormat="1" applyFont="1" applyBorder="1"/>
    <xf numFmtId="3" fontId="7" fillId="0" borderId="0" xfId="0" applyNumberFormat="1" applyFont="1" applyBorder="1"/>
    <xf numFmtId="167" fontId="4" fillId="0" borderId="0" xfId="5" applyNumberFormat="1" applyFont="1" applyBorder="1"/>
    <xf numFmtId="1" fontId="0" fillId="0" borderId="0" xfId="0" applyNumberFormat="1" applyBorder="1" applyAlignment="1">
      <alignment horizontal="right"/>
    </xf>
    <xf numFmtId="0" fontId="0" fillId="0" borderId="0" xfId="0" applyBorder="1" applyAlignment="1">
      <alignment horizontal="right"/>
    </xf>
    <xf numFmtId="0" fontId="8" fillId="0" borderId="0" xfId="0" applyFont="1" applyBorder="1"/>
    <xf numFmtId="0" fontId="8" fillId="0" borderId="0" xfId="0" applyFont="1"/>
    <xf numFmtId="0" fontId="0" fillId="0" borderId="3" xfId="0" applyFill="1" applyBorder="1"/>
    <xf numFmtId="168" fontId="0" fillId="0" borderId="0" xfId="0" applyNumberFormat="1" applyBorder="1"/>
    <xf numFmtId="165" fontId="0" fillId="0" borderId="0" xfId="0" applyNumberFormat="1" applyBorder="1"/>
    <xf numFmtId="0" fontId="0" fillId="0" borderId="3" xfId="0" applyBorder="1"/>
    <xf numFmtId="0" fontId="0" fillId="0" borderId="0" xfId="0" applyNumberFormat="1"/>
    <xf numFmtId="0" fontId="9" fillId="0" borderId="0" xfId="0" applyFont="1"/>
    <xf numFmtId="0" fontId="0" fillId="0" borderId="0" xfId="0" applyAlignment="1">
      <alignment horizontal="right" vertical="center"/>
    </xf>
    <xf numFmtId="0" fontId="0" fillId="0" borderId="5" xfId="0" applyBorder="1"/>
    <xf numFmtId="0" fontId="0" fillId="0" borderId="6" xfId="0" applyBorder="1"/>
    <xf numFmtId="1" fontId="0" fillId="0" borderId="6" xfId="0" applyNumberFormat="1" applyBorder="1"/>
    <xf numFmtId="1" fontId="0" fillId="0" borderId="6" xfId="0" applyNumberFormat="1" applyFill="1" applyBorder="1"/>
    <xf numFmtId="167" fontId="4" fillId="0" borderId="6" xfId="5" applyNumberFormat="1" applyFont="1" applyBorder="1"/>
    <xf numFmtId="1" fontId="4" fillId="0" borderId="6" xfId="0" applyNumberFormat="1" applyFont="1" applyBorder="1"/>
    <xf numFmtId="0" fontId="0" fillId="0" borderId="6" xfId="0" applyBorder="1" applyAlignment="1">
      <alignment horizontal="right"/>
    </xf>
    <xf numFmtId="1" fontId="0" fillId="0" borderId="7" xfId="0" applyNumberFormat="1" applyBorder="1"/>
    <xf numFmtId="0" fontId="0" fillId="0" borderId="8" xfId="0" applyBorder="1"/>
    <xf numFmtId="1" fontId="0" fillId="0" borderId="9" xfId="0" applyNumberFormat="1" applyBorder="1"/>
    <xf numFmtId="1" fontId="0" fillId="0" borderId="10" xfId="0" applyNumberFormat="1" applyBorder="1"/>
    <xf numFmtId="1" fontId="0" fillId="0" borderId="11" xfId="0" applyNumberFormat="1" applyBorder="1"/>
    <xf numFmtId="1" fontId="0" fillId="0" borderId="4" xfId="0" applyNumberFormat="1" applyBorder="1"/>
    <xf numFmtId="2" fontId="0" fillId="0" borderId="0" xfId="0" applyNumberFormat="1" applyBorder="1"/>
    <xf numFmtId="165" fontId="0" fillId="0" borderId="0" xfId="0" applyNumberFormat="1"/>
    <xf numFmtId="165" fontId="0" fillId="0" borderId="6" xfId="0" applyNumberFormat="1" applyBorder="1"/>
    <xf numFmtId="3" fontId="0" fillId="0" borderId="0" xfId="0" applyNumberFormat="1"/>
    <xf numFmtId="167" fontId="4" fillId="0" borderId="12" xfId="5" applyNumberFormat="1" applyFont="1" applyBorder="1"/>
    <xf numFmtId="1" fontId="0" fillId="0" borderId="2" xfId="0" applyNumberFormat="1" applyBorder="1" applyAlignment="1">
      <alignment horizontal="right"/>
    </xf>
    <xf numFmtId="1" fontId="0" fillId="0" borderId="5" xfId="0" applyNumberFormat="1" applyBorder="1" applyAlignment="1">
      <alignment horizontal="right"/>
    </xf>
    <xf numFmtId="0" fontId="2" fillId="0" borderId="0" xfId="0" applyFont="1" applyBorder="1"/>
    <xf numFmtId="0" fontId="0" fillId="0" borderId="9" xfId="0" applyBorder="1"/>
    <xf numFmtId="0" fontId="0" fillId="0" borderId="10" xfId="0" applyBorder="1"/>
    <xf numFmtId="1" fontId="0" fillId="0" borderId="9" xfId="0" applyNumberFormat="1" applyFill="1" applyBorder="1"/>
    <xf numFmtId="1" fontId="0" fillId="0" borderId="10" xfId="0" applyNumberFormat="1" applyFill="1" applyBorder="1"/>
    <xf numFmtId="0" fontId="0" fillId="0" borderId="0" xfId="0" applyFill="1" applyBorder="1" applyAlignment="1">
      <alignment vertical="top"/>
    </xf>
    <xf numFmtId="0" fontId="0" fillId="0" borderId="0" xfId="0" applyBorder="1" applyAlignment="1">
      <alignment vertical="top"/>
    </xf>
    <xf numFmtId="1" fontId="0" fillId="0" borderId="0" xfId="0" applyNumberFormat="1" applyBorder="1" applyAlignment="1">
      <alignment vertical="top"/>
    </xf>
    <xf numFmtId="1" fontId="0" fillId="0" borderId="6" xfId="0" applyNumberFormat="1" applyBorder="1" applyAlignment="1">
      <alignment vertical="top"/>
    </xf>
    <xf numFmtId="0" fontId="0" fillId="0" borderId="0" xfId="0" applyAlignment="1">
      <alignment vertical="top"/>
    </xf>
  </cellXfs>
  <cellStyles count="6">
    <cellStyle name="Hyperlink 2" xfId="3" xr:uid="{00000000-0005-0000-0000-000002000000}"/>
    <cellStyle name="Lien hypertexte" xfId="2" builtinId="8"/>
    <cellStyle name="Milliers" xfId="5" builtinId="3"/>
    <cellStyle name="Normal" xfId="0" builtinId="0"/>
    <cellStyle name="Normal 2" xfId="4" xr:uid="{00000000-0005-0000-0000-0000040000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ad.nrcan.gc.ca/PDF/ExploTable032017-fr.pdf" TargetMode="External"/><Relationship Id="rId1" Type="http://schemas.openxmlformats.org/officeDocument/2006/relationships/hyperlink" Target="http://sead.nrcan.gc.ca/expl-expl/ExploTable.aspx?FileT=03&amp;Lang=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74"/>
  <sheetViews>
    <sheetView showGridLines="0" zoomScale="120" zoomScaleNormal="120" workbookViewId="0">
      <selection activeCell="B28" sqref="B28"/>
    </sheetView>
  </sheetViews>
  <sheetFormatPr baseColWidth="10" defaultColWidth="9.140625" defaultRowHeight="15" x14ac:dyDescent="0.25"/>
  <cols>
    <col min="2" max="2" width="92" customWidth="1"/>
    <col min="4" max="5" width="9.140625" customWidth="1"/>
    <col min="6" max="12" width="15.28515625" customWidth="1"/>
    <col min="13" max="13" width="15.85546875" customWidth="1"/>
    <col min="14" max="14" width="11.42578125" bestFit="1" customWidth="1"/>
    <col min="15" max="15" width="14.42578125" bestFit="1" customWidth="1"/>
    <col min="16" max="17" width="11.42578125" bestFit="1" customWidth="1"/>
    <col min="18" max="18" width="11" bestFit="1" customWidth="1"/>
    <col min="19" max="20" width="11.42578125" bestFit="1" customWidth="1"/>
    <col min="21" max="22" width="11" bestFit="1" customWidth="1"/>
    <col min="23" max="23" width="11.42578125" bestFit="1" customWidth="1"/>
  </cols>
  <sheetData>
    <row r="1" spans="1:23" s="12" customFormat="1" x14ac:dyDescent="0.25"/>
    <row r="2" spans="1:23" x14ac:dyDescent="0.25">
      <c r="M2" s="34"/>
      <c r="N2" s="34" t="s">
        <v>2</v>
      </c>
      <c r="O2" s="34" t="s">
        <v>2</v>
      </c>
      <c r="P2" s="34" t="s">
        <v>2</v>
      </c>
    </row>
    <row r="3" spans="1:23" x14ac:dyDescent="0.25">
      <c r="B3" s="15"/>
      <c r="C3" s="15"/>
      <c r="D3" s="15">
        <v>2007</v>
      </c>
      <c r="E3" s="15">
        <v>2008</v>
      </c>
      <c r="F3" s="15">
        <v>2009</v>
      </c>
      <c r="G3" s="15">
        <v>2010</v>
      </c>
      <c r="H3" s="15">
        <v>2011</v>
      </c>
      <c r="I3" s="15">
        <v>2012</v>
      </c>
      <c r="J3" s="15">
        <v>2013</v>
      </c>
      <c r="K3" s="15">
        <v>2014</v>
      </c>
      <c r="L3" s="15">
        <v>2015</v>
      </c>
      <c r="M3" s="15">
        <v>2016</v>
      </c>
      <c r="N3" s="15">
        <v>2017</v>
      </c>
      <c r="O3" s="15">
        <v>2018</v>
      </c>
      <c r="P3" s="15">
        <v>2019</v>
      </c>
      <c r="Q3" s="15">
        <v>2020</v>
      </c>
      <c r="R3" s="15">
        <v>2021</v>
      </c>
      <c r="S3" s="15">
        <v>2022</v>
      </c>
      <c r="T3" s="15">
        <v>2023</v>
      </c>
      <c r="U3" s="35">
        <v>2024</v>
      </c>
      <c r="V3" s="15">
        <v>2025</v>
      </c>
      <c r="W3" s="15">
        <v>2026</v>
      </c>
    </row>
    <row r="4" spans="1:23" s="12" customFormat="1" x14ac:dyDescent="0.25">
      <c r="B4" s="6"/>
      <c r="C4" s="6"/>
      <c r="D4" s="6"/>
      <c r="E4" s="6"/>
      <c r="F4" s="6"/>
      <c r="G4" s="6"/>
      <c r="H4" s="6"/>
      <c r="I4" s="6"/>
      <c r="J4" s="6"/>
      <c r="K4" s="6"/>
      <c r="L4" s="6"/>
      <c r="M4" s="6"/>
      <c r="N4" s="6"/>
      <c r="O4" s="6"/>
      <c r="P4" s="6"/>
      <c r="U4" s="36"/>
      <c r="V4" s="6"/>
      <c r="W4" s="6"/>
    </row>
    <row r="5" spans="1:23" s="12" customFormat="1" x14ac:dyDescent="0.25">
      <c r="B5" s="27" t="s">
        <v>33</v>
      </c>
      <c r="C5" s="6"/>
      <c r="D5" s="6"/>
      <c r="E5" s="6"/>
      <c r="F5" s="6"/>
      <c r="G5" s="6"/>
      <c r="H5" s="6"/>
      <c r="I5" s="6"/>
      <c r="J5" s="6"/>
      <c r="K5" s="6"/>
      <c r="L5" s="6"/>
      <c r="M5" s="6"/>
      <c r="N5" s="6"/>
      <c r="O5" s="6"/>
      <c r="P5" s="6"/>
      <c r="U5" s="36"/>
      <c r="V5" s="6"/>
      <c r="W5" s="6"/>
    </row>
    <row r="6" spans="1:23" x14ac:dyDescent="0.25">
      <c r="B6" t="s">
        <v>37</v>
      </c>
      <c r="C6" t="s">
        <v>60</v>
      </c>
      <c r="D6">
        <f>ReportOnTaxExpenditures!D54</f>
        <v>150</v>
      </c>
      <c r="E6" s="12">
        <f>ReportOnTaxExpenditures!E54</f>
        <v>45</v>
      </c>
      <c r="F6" s="12">
        <f>ReportOnTaxExpenditures!F54</f>
        <v>65</v>
      </c>
      <c r="G6" s="12">
        <f>ReportOnTaxExpenditures!G54</f>
        <v>110</v>
      </c>
      <c r="H6" s="12">
        <f>ReportOnTaxExpenditures!H54</f>
        <v>100</v>
      </c>
      <c r="I6" s="12">
        <f>ReportOnTaxExpenditures!I54</f>
        <v>45</v>
      </c>
      <c r="J6" s="12">
        <f>ReportOnTaxExpenditures!J54</f>
        <v>20</v>
      </c>
      <c r="K6" s="12">
        <f>ReportOnTaxExpenditures!K54</f>
        <v>30</v>
      </c>
      <c r="L6" s="12">
        <f>ReportOnTaxExpenditures!L54</f>
        <v>25</v>
      </c>
      <c r="M6" s="12">
        <f>ReportOnTaxExpenditures!M54</f>
        <v>45</v>
      </c>
      <c r="N6" s="12">
        <f>ReportOnTaxExpenditures!N54</f>
        <v>45</v>
      </c>
      <c r="O6" s="12">
        <f>ReportOnTaxExpenditures!O54</f>
        <v>-10</v>
      </c>
      <c r="P6" s="12">
        <f>ReportOnTaxExpenditures!P54</f>
        <v>-3</v>
      </c>
      <c r="Q6" s="12">
        <f>ReportOnTaxExpenditures!Q54</f>
        <v>0</v>
      </c>
      <c r="R6" s="12">
        <f>ReportOnTaxExpenditures!R54</f>
        <v>0</v>
      </c>
      <c r="S6" s="12">
        <f>ReportOnTaxExpenditures!S54</f>
        <v>0</v>
      </c>
      <c r="T6" s="12">
        <f>ReportOnTaxExpenditures!T54</f>
        <v>0</v>
      </c>
      <c r="U6" s="36">
        <f>ReportOnTaxExpenditures!U54</f>
        <v>0</v>
      </c>
      <c r="V6" s="6">
        <f>ReportOnTaxExpenditures!V54</f>
        <v>0</v>
      </c>
      <c r="W6" s="6">
        <f>ReportOnTaxExpenditures!W54</f>
        <v>0</v>
      </c>
    </row>
    <row r="7" spans="1:23" s="12" customFormat="1" x14ac:dyDescent="0.25">
      <c r="U7" s="36"/>
      <c r="V7" s="6"/>
      <c r="W7" s="6"/>
    </row>
    <row r="8" spans="1:23" s="12" customFormat="1" x14ac:dyDescent="0.25">
      <c r="B8" s="27" t="s">
        <v>34</v>
      </c>
      <c r="U8" s="36"/>
      <c r="V8" s="6"/>
      <c r="W8" s="6"/>
    </row>
    <row r="9" spans="1:23" s="12" customFormat="1" x14ac:dyDescent="0.25">
      <c r="B9" s="12" t="s">
        <v>35</v>
      </c>
      <c r="O9" s="12">
        <v>2224</v>
      </c>
      <c r="P9" s="51">
        <v>2314</v>
      </c>
      <c r="Q9" s="51">
        <v>2395</v>
      </c>
      <c r="R9" s="51">
        <v>2477</v>
      </c>
      <c r="S9" s="51">
        <v>2567</v>
      </c>
      <c r="T9" s="51">
        <v>2658</v>
      </c>
      <c r="U9" s="36"/>
      <c r="V9" s="6"/>
      <c r="W9" s="6"/>
    </row>
    <row r="10" spans="1:23" s="12" customFormat="1" x14ac:dyDescent="0.25">
      <c r="U10" s="36"/>
      <c r="V10" s="6"/>
      <c r="W10" s="6"/>
    </row>
    <row r="11" spans="1:23" s="12" customFormat="1" x14ac:dyDescent="0.25">
      <c r="B11" s="27" t="s">
        <v>36</v>
      </c>
      <c r="U11" s="36"/>
      <c r="V11" s="6"/>
      <c r="W11" s="6"/>
    </row>
    <row r="12" spans="1:23" s="12" customFormat="1" x14ac:dyDescent="0.25">
      <c r="B12" s="6" t="s">
        <v>38</v>
      </c>
      <c r="C12" s="6"/>
      <c r="D12" s="6"/>
      <c r="E12" s="6"/>
      <c r="F12" s="6"/>
      <c r="G12" s="6"/>
      <c r="H12" s="6"/>
      <c r="I12" s="6"/>
      <c r="J12" s="7">
        <f>SpendingIntentions!C18</f>
        <v>963.6</v>
      </c>
      <c r="K12" s="7">
        <f>SpendingIntentions!E18</f>
        <v>814.3</v>
      </c>
      <c r="L12" s="7">
        <f>SpendingIntentions!G18</f>
        <v>577.70000000000005</v>
      </c>
      <c r="M12" s="7">
        <f>SpendingIntentions!I18</f>
        <v>633.9</v>
      </c>
      <c r="N12" s="7">
        <f>SpendingIntentions!K18</f>
        <v>964.1</v>
      </c>
      <c r="O12" s="7">
        <f>SpendingIntentions!M18</f>
        <v>1025.5</v>
      </c>
      <c r="P12" s="7"/>
      <c r="Q12" s="7"/>
      <c r="R12" s="7"/>
      <c r="S12" s="7"/>
      <c r="T12" s="7"/>
      <c r="U12" s="37"/>
      <c r="V12" s="7"/>
      <c r="W12" s="7"/>
    </row>
    <row r="13" spans="1:23" s="12" customFormat="1" x14ac:dyDescent="0.25">
      <c r="B13" s="6" t="s">
        <v>39</v>
      </c>
      <c r="C13" s="6"/>
      <c r="D13" s="6"/>
      <c r="E13" s="6"/>
      <c r="F13" s="6"/>
      <c r="G13" s="6"/>
      <c r="H13" s="6"/>
      <c r="I13" s="6"/>
      <c r="J13" s="7">
        <f>SpendingIntentions!B18</f>
        <v>1388.4</v>
      </c>
      <c r="K13" s="7">
        <f>SpendingIntentions!D18</f>
        <v>1203.0999999999999</v>
      </c>
      <c r="L13" s="7">
        <f>SpendingIntentions!F18</f>
        <v>1264.7</v>
      </c>
      <c r="M13" s="7">
        <f>SpendingIntentions!H18</f>
        <v>994.9</v>
      </c>
      <c r="N13" s="7">
        <f>SpendingIntentions!J18</f>
        <v>1147.0999999999999</v>
      </c>
      <c r="O13" s="7">
        <f>SpendingIntentions!L18</f>
        <v>1212.7</v>
      </c>
      <c r="P13" s="7"/>
      <c r="Q13" s="7"/>
      <c r="R13" s="7"/>
      <c r="S13" s="7"/>
      <c r="T13" s="7"/>
      <c r="U13" s="37"/>
      <c r="V13" s="7"/>
      <c r="W13" s="7"/>
    </row>
    <row r="14" spans="1:23" s="12" customFormat="1" x14ac:dyDescent="0.25">
      <c r="B14" s="6" t="s">
        <v>11</v>
      </c>
      <c r="C14" s="6"/>
      <c r="D14" s="6"/>
      <c r="E14" s="6"/>
      <c r="F14" s="6"/>
      <c r="G14" s="6"/>
      <c r="H14" s="6"/>
      <c r="I14" s="6"/>
      <c r="J14" s="6">
        <f>SUM(J12:J13)</f>
        <v>2352</v>
      </c>
      <c r="K14" s="7">
        <f t="shared" ref="K14:O14" si="0">SUM(K12:K13)</f>
        <v>2017.3999999999999</v>
      </c>
      <c r="L14" s="7">
        <f t="shared" si="0"/>
        <v>1842.4</v>
      </c>
      <c r="M14" s="7">
        <f t="shared" si="0"/>
        <v>1628.8</v>
      </c>
      <c r="N14" s="7">
        <f t="shared" si="0"/>
        <v>2111.1999999999998</v>
      </c>
      <c r="O14" s="7">
        <f t="shared" si="0"/>
        <v>2238.1999999999998</v>
      </c>
      <c r="P14" s="7"/>
      <c r="Q14" s="7"/>
      <c r="R14" s="7"/>
      <c r="S14" s="7"/>
      <c r="T14" s="7"/>
      <c r="U14" s="37"/>
      <c r="V14" s="7"/>
      <c r="W14" s="7"/>
    </row>
    <row r="15" spans="1:23" s="12" customFormat="1" x14ac:dyDescent="0.25">
      <c r="B15" s="55"/>
      <c r="C15" s="6"/>
      <c r="D15" s="6"/>
      <c r="E15" s="6"/>
      <c r="F15" s="6"/>
      <c r="G15" s="6"/>
      <c r="H15" s="6"/>
      <c r="I15" s="6"/>
      <c r="J15" s="6"/>
      <c r="K15" s="7"/>
      <c r="L15" s="7"/>
      <c r="M15" s="7"/>
      <c r="N15" s="7"/>
      <c r="O15" s="7"/>
      <c r="P15" s="7"/>
      <c r="Q15" s="7"/>
      <c r="R15" s="7"/>
      <c r="S15" s="7"/>
      <c r="T15" s="7"/>
      <c r="U15" s="37"/>
      <c r="V15" s="7"/>
      <c r="W15" s="7"/>
    </row>
    <row r="16" spans="1:23" s="6" customFormat="1" x14ac:dyDescent="0.25">
      <c r="A16" s="9"/>
      <c r="B16" s="26" t="s">
        <v>40</v>
      </c>
      <c r="F16" s="20"/>
      <c r="G16" s="20"/>
      <c r="H16" s="20"/>
      <c r="I16" s="20"/>
      <c r="J16" s="20"/>
      <c r="K16" s="20"/>
      <c r="L16" s="20"/>
      <c r="M16" s="21"/>
      <c r="N16" s="21"/>
      <c r="O16" s="21"/>
      <c r="P16" s="21"/>
      <c r="Q16" s="21"/>
      <c r="R16" s="21"/>
      <c r="S16" s="21"/>
      <c r="T16" s="21"/>
      <c r="U16" s="40"/>
      <c r="V16" s="21"/>
      <c r="W16" s="21"/>
    </row>
    <row r="17" spans="1:23" s="6" customFormat="1" x14ac:dyDescent="0.25">
      <c r="A17" s="9"/>
      <c r="B17" s="6" t="s">
        <v>41</v>
      </c>
      <c r="F17" s="20"/>
      <c r="G17" s="20"/>
      <c r="H17" s="20"/>
      <c r="I17" s="22">
        <v>539056</v>
      </c>
      <c r="J17" s="22">
        <v>270317</v>
      </c>
      <c r="K17" s="22">
        <v>285277</v>
      </c>
      <c r="L17" s="22">
        <v>248143</v>
      </c>
      <c r="M17" s="22">
        <v>443759</v>
      </c>
      <c r="N17" s="23">
        <f>M17*N14/M14</f>
        <v>575186.64096267184</v>
      </c>
      <c r="O17" s="23">
        <f>N17*O14/N14</f>
        <v>609787.20149803534</v>
      </c>
      <c r="P17" s="23">
        <f>O17*P9/O9</f>
        <v>634463.84184642707</v>
      </c>
      <c r="Q17" s="23">
        <f>P17*Q9/P9</f>
        <v>656672.81815997954</v>
      </c>
      <c r="R17" s="23">
        <f>Q17*R9/Q9</f>
        <v>679155.9793662919</v>
      </c>
      <c r="S17" s="23">
        <f>R17*S9/R9</f>
        <v>703832.61971468362</v>
      </c>
      <c r="T17" s="52">
        <f>S17*T9/S9</f>
        <v>728783.44495583524</v>
      </c>
      <c r="U17" s="39">
        <f>T17*T17/S17</f>
        <v>754618.77549380995</v>
      </c>
      <c r="V17" s="23">
        <f t="shared" ref="V17:W17" si="1">U17*U17/T17</f>
        <v>781369.96698969486</v>
      </c>
      <c r="W17" s="23">
        <f t="shared" si="1"/>
        <v>809069.48666093056</v>
      </c>
    </row>
    <row r="18" spans="1:23" s="6" customFormat="1" x14ac:dyDescent="0.25">
      <c r="A18" s="9"/>
      <c r="F18" s="20"/>
      <c r="G18" s="20"/>
      <c r="H18" s="20"/>
      <c r="I18" s="22"/>
      <c r="J18" s="22"/>
      <c r="K18" s="22"/>
      <c r="L18" s="22"/>
      <c r="M18" s="22"/>
      <c r="N18" s="23"/>
      <c r="O18" s="23"/>
      <c r="P18" s="23"/>
      <c r="Q18" s="23"/>
      <c r="R18" s="23"/>
      <c r="S18" s="23"/>
      <c r="T18" s="23"/>
      <c r="U18" s="39"/>
      <c r="V18" s="23"/>
      <c r="W18" s="23"/>
    </row>
    <row r="19" spans="1:23" s="6" customFormat="1" x14ac:dyDescent="0.25">
      <c r="A19" s="9"/>
      <c r="B19" s="19" t="s">
        <v>42</v>
      </c>
      <c r="F19" s="20"/>
      <c r="G19" s="20"/>
      <c r="H19" s="20"/>
      <c r="I19" s="22"/>
      <c r="J19" s="22"/>
      <c r="K19" s="22"/>
      <c r="L19" s="22"/>
      <c r="M19" s="22"/>
      <c r="N19" s="23"/>
      <c r="O19" s="23"/>
      <c r="P19" s="23"/>
      <c r="Q19" s="23"/>
      <c r="R19" s="23"/>
      <c r="S19" s="23"/>
      <c r="T19" s="23"/>
      <c r="U19" s="39"/>
      <c r="V19" s="23"/>
      <c r="W19" s="23"/>
    </row>
    <row r="20" spans="1:23" x14ac:dyDescent="0.25">
      <c r="A20" s="8"/>
      <c r="B20" s="6" t="s">
        <v>43</v>
      </c>
      <c r="C20" s="6"/>
      <c r="D20" s="6"/>
      <c r="E20" s="6"/>
      <c r="F20" s="7"/>
      <c r="G20" s="7"/>
      <c r="H20" s="7"/>
      <c r="I20" s="7"/>
      <c r="J20" s="7">
        <f>0.75*(J17*0.15/1000)+0.25*(I17*0.15/1000)</f>
        <v>50.625262499999991</v>
      </c>
      <c r="K20" s="7">
        <f>0.75*(K17*0.15/1000)+0.25*(J17*0.15/1000)</f>
        <v>42.230549999999994</v>
      </c>
      <c r="L20" s="7">
        <f t="shared" ref="L20:W20" si="2">0.75*(L17*0.15/1000)+0.25*(K17*0.15/1000)</f>
        <v>38.613974999999996</v>
      </c>
      <c r="M20" s="7">
        <f t="shared" si="2"/>
        <v>59.228249999999989</v>
      </c>
      <c r="N20" s="7">
        <f t="shared" si="2"/>
        <v>81.349459608300577</v>
      </c>
      <c r="O20" s="7">
        <f t="shared" si="2"/>
        <v>90.170559204629157</v>
      </c>
      <c r="P20" s="7">
        <f t="shared" si="2"/>
        <v>94.244202263899354</v>
      </c>
      <c r="Q20" s="7">
        <f t="shared" si="2"/>
        <v>97.668086112238711</v>
      </c>
      <c r="R20" s="7">
        <f t="shared" si="2"/>
        <v>101.03027835970708</v>
      </c>
      <c r="S20" s="7">
        <f t="shared" si="2"/>
        <v>104.64951894413784</v>
      </c>
      <c r="T20" s="7">
        <f t="shared" si="2"/>
        <v>108.38186079683209</v>
      </c>
      <c r="U20" s="37">
        <f t="shared" si="2"/>
        <v>112.22399142889743</v>
      </c>
      <c r="V20" s="7">
        <f t="shared" si="2"/>
        <v>116.20232536735854</v>
      </c>
      <c r="W20" s="7">
        <f t="shared" si="2"/>
        <v>120.32169101146825</v>
      </c>
    </row>
    <row r="21" spans="1:23" s="12" customFormat="1" x14ac:dyDescent="0.25">
      <c r="A21" s="8"/>
      <c r="B21" s="9" t="s">
        <v>44</v>
      </c>
      <c r="C21" s="6"/>
      <c r="D21" s="6"/>
      <c r="E21" s="6"/>
      <c r="F21" s="7"/>
      <c r="G21" s="7"/>
      <c r="H21" s="7"/>
      <c r="I21" s="7"/>
      <c r="J21" s="44"/>
      <c r="K21" s="44">
        <f t="shared" ref="K21:W21" si="3">-(J20*K25)</f>
        <v>-13.162568249999998</v>
      </c>
      <c r="L21" s="44">
        <f t="shared" si="3"/>
        <v>-10.979942999999999</v>
      </c>
      <c r="M21" s="44">
        <f t="shared" si="3"/>
        <v>-11.198052749999999</v>
      </c>
      <c r="N21" s="44">
        <f t="shared" si="3"/>
        <v>-17.176192499999996</v>
      </c>
      <c r="O21" s="44">
        <f t="shared" si="3"/>
        <v>-23.591343286407167</v>
      </c>
      <c r="P21" s="44">
        <f t="shared" si="3"/>
        <v>-26.149462169342453</v>
      </c>
      <c r="Q21" s="44">
        <f t="shared" si="3"/>
        <v>-27.330818656530809</v>
      </c>
      <c r="R21" s="44">
        <f t="shared" si="3"/>
        <v>-28.323744972549225</v>
      </c>
      <c r="S21" s="44">
        <f t="shared" si="3"/>
        <v>-29.298780724315051</v>
      </c>
      <c r="T21" s="44">
        <f t="shared" si="3"/>
        <v>-30.348360493799969</v>
      </c>
      <c r="U21" s="45">
        <f t="shared" si="3"/>
        <v>-31.430739631081302</v>
      </c>
      <c r="V21" s="44">
        <f t="shared" si="3"/>
        <v>-32.544957514380251</v>
      </c>
      <c r="W21" s="44">
        <f t="shared" si="3"/>
        <v>-33.698674356533971</v>
      </c>
    </row>
    <row r="22" spans="1:23" s="12" customFormat="1" ht="15.75" thickBot="1" x14ac:dyDescent="0.3">
      <c r="A22" s="8"/>
      <c r="B22" s="9" t="s">
        <v>45</v>
      </c>
      <c r="C22" s="6"/>
      <c r="D22" s="6"/>
      <c r="E22" s="6"/>
      <c r="F22" s="7"/>
      <c r="G22" s="7"/>
      <c r="H22" s="7"/>
      <c r="I22" s="7"/>
      <c r="J22" s="46">
        <f>J20+J21</f>
        <v>50.625262499999991</v>
      </c>
      <c r="K22" s="46">
        <f t="shared" ref="K22:W22" si="4">K20+K21</f>
        <v>29.067981749999994</v>
      </c>
      <c r="L22" s="46">
        <f>L20+L21</f>
        <v>27.634031999999998</v>
      </c>
      <c r="M22" s="46">
        <f>M20+M21</f>
        <v>48.030197249999986</v>
      </c>
      <c r="N22" s="46">
        <f>N20+N21</f>
        <v>64.173267108300578</v>
      </c>
      <c r="O22" s="46">
        <f>O20+O21</f>
        <v>66.57921591822199</v>
      </c>
      <c r="P22" s="46">
        <f t="shared" si="4"/>
        <v>68.094740094556897</v>
      </c>
      <c r="Q22" s="46">
        <f t="shared" si="4"/>
        <v>70.337267455707902</v>
      </c>
      <c r="R22" s="46">
        <f t="shared" si="4"/>
        <v>72.706533387157862</v>
      </c>
      <c r="S22" s="46">
        <f t="shared" si="4"/>
        <v>75.350738219822787</v>
      </c>
      <c r="T22" s="46">
        <f t="shared" si="4"/>
        <v>78.033500303032113</v>
      </c>
      <c r="U22" s="47">
        <f t="shared" si="4"/>
        <v>80.79325179781614</v>
      </c>
      <c r="V22" s="46">
        <f t="shared" si="4"/>
        <v>83.657367852978297</v>
      </c>
      <c r="W22" s="46">
        <f t="shared" si="4"/>
        <v>86.623016654934275</v>
      </c>
    </row>
    <row r="23" spans="1:23" ht="15.75" thickTop="1" x14ac:dyDescent="0.25">
      <c r="B23" s="6"/>
      <c r="C23" s="6"/>
      <c r="D23" s="6"/>
      <c r="E23" s="6"/>
      <c r="F23" s="7"/>
      <c r="G23" s="7"/>
      <c r="H23" s="7"/>
      <c r="I23" s="7"/>
      <c r="J23" s="7"/>
      <c r="K23" s="7"/>
      <c r="L23" s="7"/>
      <c r="M23" s="6"/>
      <c r="N23" s="6"/>
      <c r="O23" s="6"/>
      <c r="P23" s="6"/>
      <c r="Q23" s="6"/>
      <c r="R23" s="6"/>
      <c r="S23" s="6"/>
      <c r="T23" s="6"/>
      <c r="U23" s="36"/>
      <c r="V23" s="6"/>
      <c r="W23" s="6"/>
    </row>
    <row r="24" spans="1:23" x14ac:dyDescent="0.25">
      <c r="B24" s="29" t="s">
        <v>46</v>
      </c>
      <c r="C24" s="30"/>
      <c r="D24" s="6"/>
      <c r="E24" s="6"/>
      <c r="F24" s="6"/>
      <c r="G24" s="7"/>
      <c r="H24" s="7"/>
      <c r="I24" s="49">
        <v>1</v>
      </c>
      <c r="J24" s="49">
        <v>1</v>
      </c>
      <c r="K24" s="49">
        <v>1</v>
      </c>
      <c r="L24" s="49">
        <v>1</v>
      </c>
      <c r="M24" s="49">
        <v>1</v>
      </c>
      <c r="N24" s="49">
        <v>1</v>
      </c>
      <c r="O24" s="49">
        <v>1</v>
      </c>
      <c r="P24" s="49">
        <v>1</v>
      </c>
      <c r="Q24" s="49">
        <v>1</v>
      </c>
      <c r="R24" s="49">
        <v>1</v>
      </c>
      <c r="S24" s="49">
        <v>1</v>
      </c>
      <c r="T24" s="49">
        <v>1</v>
      </c>
      <c r="U24" s="50">
        <v>1</v>
      </c>
      <c r="V24" s="49">
        <v>1</v>
      </c>
      <c r="W24" s="49">
        <v>1</v>
      </c>
    </row>
    <row r="25" spans="1:23" x14ac:dyDescent="0.25">
      <c r="B25" s="6" t="s">
        <v>47</v>
      </c>
      <c r="C25" s="6"/>
      <c r="D25" s="6"/>
      <c r="E25" s="6"/>
      <c r="F25" s="7"/>
      <c r="G25" s="7"/>
      <c r="H25" s="7"/>
      <c r="I25" s="48">
        <v>0.26</v>
      </c>
      <c r="J25" s="48">
        <v>0.26</v>
      </c>
      <c r="K25" s="48">
        <v>0.26</v>
      </c>
      <c r="L25" s="48">
        <v>0.26</v>
      </c>
      <c r="M25" s="48">
        <v>0.28999999999999998</v>
      </c>
      <c r="N25" s="48">
        <v>0.28999999999999998</v>
      </c>
      <c r="O25" s="48">
        <v>0.28999999999999998</v>
      </c>
      <c r="P25" s="48">
        <v>0.28999999999999998</v>
      </c>
      <c r="Q25" s="48">
        <v>0.28999999999999998</v>
      </c>
      <c r="R25" s="48">
        <v>0.28999999999999998</v>
      </c>
      <c r="S25" s="48">
        <v>0.28999999999999998</v>
      </c>
      <c r="T25" s="25">
        <v>0.28999999999999998</v>
      </c>
      <c r="U25" s="41">
        <v>0.28999999999999998</v>
      </c>
      <c r="V25" s="48">
        <v>0.28999999999999998</v>
      </c>
      <c r="W25" s="48">
        <v>0.28999999999999998</v>
      </c>
    </row>
    <row r="26" spans="1:23" x14ac:dyDescent="0.25">
      <c r="B26" s="6"/>
      <c r="C26" s="6"/>
      <c r="D26" s="6"/>
      <c r="E26" s="6"/>
      <c r="F26" s="24"/>
      <c r="G26" s="24"/>
      <c r="H26" s="24"/>
      <c r="I26" s="24"/>
      <c r="J26" s="24"/>
      <c r="K26" s="24"/>
      <c r="L26" s="24"/>
      <c r="M26" s="25"/>
      <c r="N26" s="25"/>
      <c r="O26" s="25"/>
      <c r="P26" s="25"/>
      <c r="Q26" s="25"/>
      <c r="R26" s="25"/>
      <c r="S26" s="25"/>
      <c r="T26" s="25"/>
      <c r="U26" s="41"/>
      <c r="V26" s="25"/>
      <c r="W26" s="25"/>
    </row>
    <row r="27" spans="1:23" x14ac:dyDescent="0.25">
      <c r="B27" s="19" t="s">
        <v>48</v>
      </c>
      <c r="C27" s="6"/>
      <c r="D27" s="6"/>
      <c r="E27" s="6"/>
      <c r="Q27" s="7"/>
      <c r="R27" s="7"/>
      <c r="S27" s="7"/>
      <c r="T27" s="7"/>
      <c r="U27" s="37"/>
      <c r="V27" s="7"/>
      <c r="W27" s="7"/>
    </row>
    <row r="28" spans="1:23" s="12" customFormat="1" x14ac:dyDescent="0.25">
      <c r="B28" s="9" t="s">
        <v>49</v>
      </c>
      <c r="C28" s="6"/>
      <c r="D28" s="6"/>
      <c r="E28" s="6"/>
      <c r="J28" s="3">
        <f>J17*0.15/1000</f>
        <v>40.547549999999994</v>
      </c>
      <c r="K28" s="3">
        <f t="shared" ref="K28:O28" si="5">K17*0.15/1000</f>
        <v>42.791549999999994</v>
      </c>
      <c r="L28" s="3">
        <f t="shared" si="5"/>
        <v>37.221449999999997</v>
      </c>
      <c r="M28" s="3">
        <f t="shared" si="5"/>
        <v>66.563849999999988</v>
      </c>
      <c r="N28" s="3">
        <f t="shared" si="5"/>
        <v>86.277996144400774</v>
      </c>
      <c r="O28" s="3">
        <f t="shared" si="5"/>
        <v>91.46808022470529</v>
      </c>
      <c r="P28" s="3"/>
      <c r="Q28" s="21"/>
      <c r="R28" s="7"/>
      <c r="S28" s="7"/>
      <c r="T28" s="7"/>
      <c r="U28" s="37"/>
      <c r="V28" s="7"/>
      <c r="W28" s="7"/>
    </row>
    <row r="29" spans="1:23" s="12" customFormat="1" x14ac:dyDescent="0.25">
      <c r="B29" s="9" t="s">
        <v>50</v>
      </c>
      <c r="C29" s="6"/>
      <c r="D29" s="6"/>
      <c r="E29" s="6"/>
      <c r="F29" s="56"/>
      <c r="G29" s="56"/>
      <c r="H29" s="56"/>
      <c r="I29" s="56"/>
      <c r="J29" s="56"/>
      <c r="K29" s="44">
        <f>-(J20*K25)</f>
        <v>-13.162568249999998</v>
      </c>
      <c r="L29" s="44">
        <f t="shared" ref="L29:P29" si="6">-(K20*L25)</f>
        <v>-10.979942999999999</v>
      </c>
      <c r="M29" s="44">
        <f t="shared" si="6"/>
        <v>-11.198052749999999</v>
      </c>
      <c r="N29" s="44">
        <f t="shared" si="6"/>
        <v>-17.176192499999996</v>
      </c>
      <c r="O29" s="44">
        <f t="shared" si="6"/>
        <v>-23.591343286407167</v>
      </c>
      <c r="P29" s="44">
        <f t="shared" si="6"/>
        <v>-26.149462169342453</v>
      </c>
      <c r="Q29" s="44">
        <f>-P28*Q25</f>
        <v>0</v>
      </c>
      <c r="R29" s="44"/>
      <c r="S29" s="56"/>
      <c r="T29" s="56"/>
      <c r="U29" s="57"/>
      <c r="V29" s="56"/>
      <c r="W29" s="56"/>
    </row>
    <row r="30" spans="1:23" s="12" customFormat="1" x14ac:dyDescent="0.25">
      <c r="B30" s="9" t="s">
        <v>11</v>
      </c>
      <c r="C30" s="6"/>
      <c r="D30" s="6"/>
      <c r="E30" s="6"/>
      <c r="F30" s="7">
        <f>F6</f>
        <v>65</v>
      </c>
      <c r="G30" s="7">
        <f>G6</f>
        <v>110</v>
      </c>
      <c r="H30" s="7">
        <f>H6</f>
        <v>100</v>
      </c>
      <c r="I30" s="7">
        <f>I6</f>
        <v>45</v>
      </c>
      <c r="J30" s="7">
        <f>(J17*0.15/1000)-(I17*0.15/1000*J25)</f>
        <v>19.524365999999997</v>
      </c>
      <c r="K30" s="7">
        <f>K28+K29</f>
        <v>29.628981749999994</v>
      </c>
      <c r="L30" s="7">
        <f t="shared" ref="L30:Q30" si="7">L28+L29</f>
        <v>26.241506999999999</v>
      </c>
      <c r="M30" s="7">
        <f t="shared" si="7"/>
        <v>55.365797249999986</v>
      </c>
      <c r="N30" s="7">
        <f t="shared" si="7"/>
        <v>69.101803644400775</v>
      </c>
      <c r="O30" s="7">
        <f>O28+O29</f>
        <v>67.876736938298123</v>
      </c>
      <c r="P30" s="7">
        <f t="shared" si="7"/>
        <v>-26.149462169342453</v>
      </c>
      <c r="Q30" s="7">
        <f t="shared" si="7"/>
        <v>0</v>
      </c>
      <c r="U30" s="36"/>
      <c r="V30" s="6"/>
      <c r="W30" s="6"/>
    </row>
    <row r="31" spans="1:23" s="12" customFormat="1" x14ac:dyDescent="0.25">
      <c r="B31" s="9"/>
      <c r="C31" s="6"/>
      <c r="D31" s="6"/>
      <c r="E31" s="6"/>
      <c r="F31" s="7"/>
      <c r="G31" s="7"/>
      <c r="H31" s="7"/>
      <c r="I31" s="7"/>
      <c r="J31" s="7"/>
      <c r="K31" s="7"/>
      <c r="L31" s="7"/>
      <c r="M31" s="7"/>
      <c r="N31" s="7"/>
      <c r="O31" s="7"/>
      <c r="P31" s="7"/>
      <c r="U31" s="36"/>
      <c r="V31" s="6"/>
      <c r="W31" s="6"/>
    </row>
    <row r="32" spans="1:23" s="12" customFormat="1" x14ac:dyDescent="0.25">
      <c r="B32" s="9"/>
      <c r="C32" s="6"/>
      <c r="D32" s="6"/>
      <c r="E32" s="6"/>
      <c r="F32" s="7"/>
      <c r="G32" s="7"/>
      <c r="H32" s="7"/>
      <c r="I32" s="7"/>
      <c r="J32" s="7"/>
      <c r="K32" s="7"/>
      <c r="L32" s="7"/>
      <c r="M32" s="7"/>
      <c r="N32" s="7"/>
      <c r="O32" s="7"/>
      <c r="P32" s="7"/>
      <c r="U32" s="36"/>
      <c r="V32" s="6"/>
      <c r="W32" s="6"/>
    </row>
    <row r="33" spans="2:23" s="12" customFormat="1" x14ac:dyDescent="0.25">
      <c r="B33" s="19" t="s">
        <v>51</v>
      </c>
      <c r="C33" s="6"/>
      <c r="D33" s="6"/>
      <c r="E33" s="6"/>
      <c r="F33" s="7"/>
      <c r="G33" s="7"/>
      <c r="H33" s="7"/>
      <c r="I33" s="7"/>
      <c r="J33" s="7"/>
      <c r="K33" s="7"/>
      <c r="L33" s="7"/>
      <c r="M33" s="7"/>
      <c r="N33" s="7"/>
      <c r="O33" s="7"/>
      <c r="P33" s="7"/>
      <c r="U33" s="36"/>
      <c r="V33" s="6"/>
      <c r="W33" s="6"/>
    </row>
    <row r="34" spans="2:23" s="12" customFormat="1" x14ac:dyDescent="0.25">
      <c r="B34" s="9"/>
      <c r="C34" s="6"/>
      <c r="D34" s="6"/>
      <c r="E34" s="6"/>
      <c r="F34" s="7"/>
      <c r="G34" s="7"/>
      <c r="H34" s="7"/>
      <c r="I34" s="7"/>
      <c r="J34" s="7"/>
      <c r="K34" s="7"/>
      <c r="L34" s="7"/>
      <c r="M34" s="7"/>
      <c r="N34" s="7"/>
      <c r="O34" s="7"/>
      <c r="P34" s="7"/>
      <c r="U34" s="36"/>
      <c r="V34" s="6"/>
      <c r="W34" s="6"/>
    </row>
    <row r="35" spans="2:23" s="12" customFormat="1" x14ac:dyDescent="0.25">
      <c r="B35" s="18"/>
      <c r="C35" s="15"/>
      <c r="D35" s="15"/>
      <c r="E35" s="15"/>
      <c r="F35" s="53">
        <v>40087</v>
      </c>
      <c r="G35" s="53" t="s">
        <v>19</v>
      </c>
      <c r="H35" s="53" t="s">
        <v>18</v>
      </c>
      <c r="I35" s="53" t="s">
        <v>17</v>
      </c>
      <c r="J35" s="53" t="s">
        <v>16</v>
      </c>
      <c r="K35" s="53" t="s">
        <v>15</v>
      </c>
      <c r="L35" s="53" t="s">
        <v>14</v>
      </c>
      <c r="M35" s="53" t="s">
        <v>13</v>
      </c>
      <c r="N35" s="53" t="s">
        <v>3</v>
      </c>
      <c r="O35" s="53" t="s">
        <v>4</v>
      </c>
      <c r="P35" s="53" t="s">
        <v>12</v>
      </c>
      <c r="Q35" s="53" t="s">
        <v>26</v>
      </c>
      <c r="R35" s="53" t="s">
        <v>27</v>
      </c>
      <c r="S35" s="53" t="s">
        <v>28</v>
      </c>
      <c r="T35" s="53" t="s">
        <v>29</v>
      </c>
      <c r="U35" s="54" t="s">
        <v>30</v>
      </c>
      <c r="V35" s="17" t="s">
        <v>31</v>
      </c>
      <c r="W35" s="17" t="s">
        <v>32</v>
      </c>
    </row>
    <row r="36" spans="2:23" s="12" customFormat="1" x14ac:dyDescent="0.25">
      <c r="B36" s="9" t="s">
        <v>49</v>
      </c>
      <c r="C36" s="9"/>
      <c r="D36" s="9"/>
      <c r="E36" s="9"/>
      <c r="F36" s="14"/>
      <c r="G36" s="14"/>
      <c r="H36" s="14"/>
      <c r="I36" s="14"/>
      <c r="J36" s="14"/>
      <c r="K36" s="14">
        <f t="shared" ref="K36:W36" si="8">(K20*0.75+L20*0.25)</f>
        <v>41.326406249999991</v>
      </c>
      <c r="L36" s="14">
        <f t="shared" si="8"/>
        <v>43.767543749999994</v>
      </c>
      <c r="M36" s="14">
        <f t="shared" si="8"/>
        <v>64.758552402075139</v>
      </c>
      <c r="N36" s="14">
        <f t="shared" si="8"/>
        <v>83.554734507382719</v>
      </c>
      <c r="O36" s="14">
        <f t="shared" si="8"/>
        <v>91.188969969446703</v>
      </c>
      <c r="P36" s="14">
        <f t="shared" si="8"/>
        <v>95.100173225984193</v>
      </c>
      <c r="Q36" s="14">
        <f t="shared" si="8"/>
        <v>98.508634174105808</v>
      </c>
      <c r="R36" s="14">
        <f t="shared" si="8"/>
        <v>101.93508850581478</v>
      </c>
      <c r="S36" s="14">
        <f t="shared" si="8"/>
        <v>105.58260440731139</v>
      </c>
      <c r="T36" s="14">
        <f t="shared" si="8"/>
        <v>109.34239345484842</v>
      </c>
      <c r="U36" s="38">
        <f t="shared" si="8"/>
        <v>113.21857491351271</v>
      </c>
      <c r="V36" s="14">
        <f t="shared" si="8"/>
        <v>117.23216677838597</v>
      </c>
      <c r="W36" s="14">
        <f t="shared" si="8"/>
        <v>90.241268258601181</v>
      </c>
    </row>
    <row r="37" spans="2:23" s="6" customFormat="1" x14ac:dyDescent="0.25">
      <c r="B37" s="9" t="s">
        <v>52</v>
      </c>
      <c r="C37" s="9"/>
      <c r="D37" s="9"/>
      <c r="E37" s="9"/>
      <c r="F37" s="14"/>
      <c r="G37" s="14"/>
      <c r="H37" s="14"/>
      <c r="I37" s="14"/>
      <c r="J37" s="14"/>
      <c r="K37" s="58">
        <f t="shared" ref="K37:W37" si="9">(K21*0.75+L21*0.25)</f>
        <v>-12.616911937499998</v>
      </c>
      <c r="L37" s="58">
        <f t="shared" si="9"/>
        <v>-11.034470437499998</v>
      </c>
      <c r="M37" s="58">
        <f t="shared" si="9"/>
        <v>-12.692587687499998</v>
      </c>
      <c r="N37" s="58">
        <f t="shared" si="9"/>
        <v>-18.779980196601787</v>
      </c>
      <c r="O37" s="58">
        <f t="shared" si="9"/>
        <v>-24.230873007140989</v>
      </c>
      <c r="P37" s="58">
        <f t="shared" si="9"/>
        <v>-26.444801291139541</v>
      </c>
      <c r="Q37" s="58">
        <f t="shared" si="9"/>
        <v>-27.579050235535412</v>
      </c>
      <c r="R37" s="58">
        <f t="shared" si="9"/>
        <v>-28.567503910490682</v>
      </c>
      <c r="S37" s="58">
        <f t="shared" si="9"/>
        <v>-29.561175666686282</v>
      </c>
      <c r="T37" s="58">
        <f t="shared" si="9"/>
        <v>-30.618955278120303</v>
      </c>
      <c r="U37" s="59">
        <f t="shared" si="9"/>
        <v>-31.709294101906039</v>
      </c>
      <c r="V37" s="58">
        <f t="shared" si="9"/>
        <v>-32.833386724918682</v>
      </c>
      <c r="W37" s="58">
        <f t="shared" si="9"/>
        <v>-25.274005767400478</v>
      </c>
    </row>
    <row r="38" spans="2:23" s="6" customFormat="1" x14ac:dyDescent="0.25">
      <c r="B38" s="9" t="s">
        <v>11</v>
      </c>
      <c r="C38" s="9"/>
      <c r="D38" s="9"/>
      <c r="E38" s="9"/>
      <c r="F38" s="14"/>
      <c r="G38" s="14"/>
      <c r="H38" s="14"/>
      <c r="I38" s="14"/>
      <c r="J38" s="14"/>
      <c r="K38" s="14">
        <f>SUM(K36:K37)</f>
        <v>28.709494312499992</v>
      </c>
      <c r="L38" s="14">
        <f t="shared" ref="L38:W38" si="10">SUM(L36:L37)</f>
        <v>32.733073312499997</v>
      </c>
      <c r="M38" s="14">
        <f t="shared" si="10"/>
        <v>52.065964714575145</v>
      </c>
      <c r="N38" s="14">
        <f t="shared" si="10"/>
        <v>64.774754310780935</v>
      </c>
      <c r="O38" s="14">
        <f t="shared" si="10"/>
        <v>66.958096962305717</v>
      </c>
      <c r="P38" s="14">
        <f t="shared" si="10"/>
        <v>68.655371934844652</v>
      </c>
      <c r="Q38" s="14">
        <f t="shared" si="10"/>
        <v>70.929583938570403</v>
      </c>
      <c r="R38" s="14">
        <f t="shared" si="10"/>
        <v>73.367584595324089</v>
      </c>
      <c r="S38" s="14">
        <f t="shared" si="10"/>
        <v>76.021428740625112</v>
      </c>
      <c r="T38" s="14">
        <f t="shared" si="10"/>
        <v>78.723438176728109</v>
      </c>
      <c r="U38" s="38">
        <f t="shared" si="10"/>
        <v>81.509280811606672</v>
      </c>
      <c r="V38" s="14">
        <f t="shared" si="10"/>
        <v>84.398780053467291</v>
      </c>
      <c r="W38" s="14">
        <f t="shared" si="10"/>
        <v>64.9672624912007</v>
      </c>
    </row>
    <row r="39" spans="2:23" s="6" customFormat="1" x14ac:dyDescent="0.25">
      <c r="B39" s="9"/>
      <c r="C39" s="9"/>
      <c r="D39" s="9"/>
      <c r="E39" s="9"/>
      <c r="F39" s="14"/>
      <c r="G39" s="14"/>
      <c r="H39" s="14"/>
      <c r="I39" s="14"/>
      <c r="J39" s="14"/>
      <c r="K39" s="14"/>
      <c r="L39" s="14"/>
      <c r="M39" s="14"/>
      <c r="N39" s="14"/>
      <c r="O39" s="14"/>
      <c r="P39" s="14"/>
      <c r="Q39" s="14"/>
      <c r="R39" s="14"/>
      <c r="S39" s="14"/>
      <c r="T39" s="14"/>
      <c r="U39" s="38"/>
      <c r="V39" s="14"/>
      <c r="W39" s="14"/>
    </row>
    <row r="40" spans="2:23" s="64" customFormat="1" ht="19.5" customHeight="1" x14ac:dyDescent="0.25">
      <c r="B40" s="60" t="s">
        <v>53</v>
      </c>
      <c r="C40" s="61"/>
      <c r="D40" s="61"/>
      <c r="E40" s="61"/>
      <c r="F40" s="62">
        <f t="shared" ref="F40:W40" si="11">(0.75*F30)+(0.25*G30)</f>
        <v>76.25</v>
      </c>
      <c r="G40" s="62">
        <f t="shared" si="11"/>
        <v>107.5</v>
      </c>
      <c r="H40" s="62">
        <f t="shared" si="11"/>
        <v>86.25</v>
      </c>
      <c r="I40" s="62">
        <f t="shared" si="11"/>
        <v>38.631091499999997</v>
      </c>
      <c r="J40" s="62">
        <f t="shared" si="11"/>
        <v>22.050519937499995</v>
      </c>
      <c r="K40" s="62">
        <f t="shared" si="11"/>
        <v>28.782113062499995</v>
      </c>
      <c r="L40" s="62">
        <f t="shared" si="11"/>
        <v>33.522579562499999</v>
      </c>
      <c r="M40" s="62">
        <f t="shared" si="11"/>
        <v>58.799798848600183</v>
      </c>
      <c r="N40" s="62">
        <f t="shared" si="11"/>
        <v>68.795536967875108</v>
      </c>
      <c r="O40" s="62">
        <f t="shared" si="11"/>
        <v>44.370187161387982</v>
      </c>
      <c r="P40" s="62">
        <f t="shared" si="11"/>
        <v>-19.612096627006839</v>
      </c>
      <c r="Q40" s="62">
        <f t="shared" si="11"/>
        <v>0</v>
      </c>
      <c r="R40" s="62">
        <f t="shared" si="11"/>
        <v>0</v>
      </c>
      <c r="S40" s="62">
        <f t="shared" si="11"/>
        <v>0</v>
      </c>
      <c r="T40" s="62">
        <f t="shared" si="11"/>
        <v>0</v>
      </c>
      <c r="U40" s="63">
        <f t="shared" si="11"/>
        <v>0</v>
      </c>
      <c r="V40" s="62">
        <f t="shared" si="11"/>
        <v>0</v>
      </c>
      <c r="W40" s="62">
        <f t="shared" si="11"/>
        <v>0</v>
      </c>
    </row>
    <row r="41" spans="2:23" s="12" customFormat="1" x14ac:dyDescent="0.25">
      <c r="B41" s="16" t="s">
        <v>54</v>
      </c>
      <c r="C41" s="5"/>
      <c r="D41" s="5"/>
      <c r="E41" s="5"/>
      <c r="F41" s="13"/>
      <c r="G41" s="13"/>
      <c r="H41" s="13"/>
      <c r="I41" s="13"/>
      <c r="J41" s="13"/>
      <c r="K41" s="13"/>
      <c r="L41" s="13"/>
      <c r="M41" s="13"/>
      <c r="N41" s="13"/>
      <c r="O41" s="13"/>
      <c r="P41" s="13">
        <f t="shared" ref="P41:W41" si="12">(P38-P40)</f>
        <v>88.267468561851487</v>
      </c>
      <c r="Q41" s="13">
        <f t="shared" si="12"/>
        <v>70.929583938570403</v>
      </c>
      <c r="R41" s="13">
        <f t="shared" si="12"/>
        <v>73.367584595324089</v>
      </c>
      <c r="S41" s="13">
        <f t="shared" si="12"/>
        <v>76.021428740625112</v>
      </c>
      <c r="T41" s="13">
        <f t="shared" si="12"/>
        <v>78.723438176728109</v>
      </c>
      <c r="U41" s="42">
        <f t="shared" si="12"/>
        <v>81.509280811606672</v>
      </c>
      <c r="V41" s="13">
        <f t="shared" si="12"/>
        <v>84.398780053467291</v>
      </c>
      <c r="W41" s="13">
        <f t="shared" si="12"/>
        <v>64.9672624912007</v>
      </c>
    </row>
    <row r="42" spans="2:23" s="12" customFormat="1" ht="15.75" thickBot="1" x14ac:dyDescent="0.3">
      <c r="B42" s="28" t="s">
        <v>55</v>
      </c>
      <c r="C42" s="31"/>
      <c r="D42" s="31"/>
      <c r="E42" s="31"/>
      <c r="F42" s="31"/>
      <c r="G42" s="31"/>
      <c r="H42" s="31"/>
      <c r="I42" s="31"/>
      <c r="J42" s="31"/>
      <c r="K42" s="31"/>
      <c r="L42" s="31"/>
      <c r="M42" s="31"/>
      <c r="N42" s="31"/>
      <c r="O42" s="31"/>
      <c r="P42" s="31">
        <f>ROUND(P41/5,0)*5</f>
        <v>90</v>
      </c>
      <c r="Q42" s="31">
        <f t="shared" ref="Q42:U42" si="13">ROUND(Q41/5,0)*5</f>
        <v>70</v>
      </c>
      <c r="R42" s="31">
        <f t="shared" si="13"/>
        <v>75</v>
      </c>
      <c r="S42" s="31">
        <f t="shared" si="13"/>
        <v>75</v>
      </c>
      <c r="T42" s="31">
        <f t="shared" si="13"/>
        <v>80</v>
      </c>
      <c r="U42" s="43">
        <f t="shared" si="13"/>
        <v>80</v>
      </c>
      <c r="V42" s="31">
        <f t="shared" ref="V42" si="14">ROUND(V41/5,0)*5</f>
        <v>85</v>
      </c>
      <c r="W42" s="31">
        <f t="shared" ref="W42" si="15">ROUND(W41/5,0)*5</f>
        <v>65</v>
      </c>
    </row>
    <row r="43" spans="2:23" ht="15.75" thickTop="1" x14ac:dyDescent="0.25">
      <c r="B43" s="9"/>
      <c r="C43" s="6"/>
      <c r="D43" s="6"/>
      <c r="E43" s="6"/>
      <c r="F43" s="7"/>
      <c r="G43" s="7"/>
      <c r="H43" s="7"/>
      <c r="I43" s="7"/>
      <c r="J43" s="7"/>
      <c r="K43" s="7"/>
      <c r="L43" s="7"/>
      <c r="M43" s="7"/>
      <c r="N43" s="7"/>
    </row>
    <row r="44" spans="2:23" x14ac:dyDescent="0.25">
      <c r="B44" s="6"/>
      <c r="C44" s="6"/>
      <c r="D44" s="6"/>
      <c r="E44" s="6"/>
      <c r="F44" s="7"/>
      <c r="G44" s="7"/>
      <c r="H44" s="7"/>
      <c r="I44" s="7"/>
      <c r="J44" s="7"/>
      <c r="K44" s="7"/>
      <c r="L44" s="7"/>
      <c r="M44" s="7"/>
      <c r="N44" s="6"/>
      <c r="O44" s="6"/>
      <c r="P44" s="7"/>
    </row>
    <row r="45" spans="2:23" x14ac:dyDescent="0.25">
      <c r="B45" s="19" t="s">
        <v>56</v>
      </c>
      <c r="C45" s="6"/>
      <c r="D45" s="6"/>
      <c r="E45" s="6"/>
      <c r="F45" s="7"/>
      <c r="G45" s="7"/>
      <c r="H45" s="7"/>
      <c r="I45" s="7"/>
      <c r="J45" s="7"/>
      <c r="K45" s="7"/>
      <c r="L45" s="7"/>
      <c r="M45" s="6"/>
      <c r="N45" s="6"/>
      <c r="O45" s="6"/>
      <c r="P45" s="6"/>
    </row>
    <row r="46" spans="2:23" x14ac:dyDescent="0.25">
      <c r="B46" s="6" t="s">
        <v>57</v>
      </c>
      <c r="C46" s="6"/>
      <c r="D46" s="6"/>
      <c r="E46" s="6"/>
      <c r="F46" s="7"/>
      <c r="G46" s="7"/>
      <c r="H46" s="7"/>
      <c r="I46" s="6"/>
      <c r="J46" s="6"/>
      <c r="K46" s="6"/>
      <c r="L46" s="6"/>
      <c r="M46" s="6"/>
      <c r="N46" s="6">
        <v>45</v>
      </c>
      <c r="O46" s="6">
        <v>-15</v>
      </c>
      <c r="P46" s="6"/>
    </row>
    <row r="47" spans="2:23" x14ac:dyDescent="0.25">
      <c r="B47" s="6" t="s">
        <v>58</v>
      </c>
      <c r="C47" s="6"/>
      <c r="D47" s="6"/>
      <c r="E47" s="6"/>
      <c r="F47" s="6"/>
      <c r="G47" s="6"/>
      <c r="H47" s="6"/>
      <c r="I47" s="6"/>
      <c r="J47" s="6"/>
      <c r="K47" s="6"/>
      <c r="L47" s="6"/>
      <c r="M47" s="6"/>
      <c r="N47" s="6"/>
      <c r="O47" s="6">
        <v>65</v>
      </c>
      <c r="P47" s="6">
        <v>-20</v>
      </c>
    </row>
    <row r="48" spans="2:23" x14ac:dyDescent="0.25">
      <c r="B48" t="s">
        <v>59</v>
      </c>
      <c r="P48">
        <v>85</v>
      </c>
      <c r="Q48">
        <v>65</v>
      </c>
      <c r="R48">
        <v>70</v>
      </c>
      <c r="S48">
        <v>70</v>
      </c>
      <c r="T48">
        <v>75</v>
      </c>
    </row>
    <row r="49" spans="15:16" x14ac:dyDescent="0.25">
      <c r="O49" s="2"/>
      <c r="P49" s="2"/>
    </row>
    <row r="73" spans="17:17" x14ac:dyDescent="0.25">
      <c r="Q73" s="4"/>
    </row>
    <row r="74" spans="17:17" x14ac:dyDescent="0.25">
      <c r="Q74" s="4"/>
    </row>
  </sheetData>
  <pageMargins left="0.7" right="0.7" top="0.75" bottom="0.75" header="0.3" footer="0.3"/>
  <pageSetup scale="3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tabSelected="1" zoomScale="120" zoomScaleNormal="120" workbookViewId="0">
      <selection activeCell="A28" sqref="A28"/>
    </sheetView>
  </sheetViews>
  <sheetFormatPr baseColWidth="10" defaultColWidth="9.140625" defaultRowHeight="15" x14ac:dyDescent="0.25"/>
  <cols>
    <col min="1" max="1" width="38.7109375" customWidth="1"/>
  </cols>
  <sheetData>
    <row r="1" spans="1:13" x14ac:dyDescent="0.25">
      <c r="A1" t="s">
        <v>61</v>
      </c>
    </row>
    <row r="2" spans="1:13" x14ac:dyDescent="0.25">
      <c r="J2" t="s">
        <v>63</v>
      </c>
      <c r="L2" t="s">
        <v>80</v>
      </c>
    </row>
    <row r="3" spans="1:13" x14ac:dyDescent="0.25">
      <c r="A3" t="s">
        <v>62</v>
      </c>
      <c r="B3">
        <v>2013</v>
      </c>
      <c r="D3">
        <v>2014</v>
      </c>
      <c r="F3">
        <v>2015</v>
      </c>
      <c r="H3">
        <v>2016</v>
      </c>
      <c r="J3" t="s">
        <v>21</v>
      </c>
      <c r="L3" t="s">
        <v>22</v>
      </c>
    </row>
    <row r="4" spans="1:13" x14ac:dyDescent="0.25">
      <c r="B4" t="s">
        <v>64</v>
      </c>
      <c r="C4" t="s">
        <v>65</v>
      </c>
      <c r="D4" t="s">
        <v>64</v>
      </c>
      <c r="E4" t="s">
        <v>65</v>
      </c>
      <c r="F4" t="s">
        <v>64</v>
      </c>
      <c r="G4" t="s">
        <v>65</v>
      </c>
      <c r="H4" t="s">
        <v>64</v>
      </c>
      <c r="I4" t="s">
        <v>65</v>
      </c>
      <c r="J4" t="s">
        <v>64</v>
      </c>
      <c r="K4" t="s">
        <v>65</v>
      </c>
      <c r="L4" t="s">
        <v>64</v>
      </c>
      <c r="M4" t="s">
        <v>65</v>
      </c>
    </row>
    <row r="5" spans="1:13" x14ac:dyDescent="0.25">
      <c r="B5" t="s">
        <v>81</v>
      </c>
    </row>
    <row r="6" spans="1:13" x14ac:dyDescent="0.25">
      <c r="A6" t="s">
        <v>66</v>
      </c>
      <c r="B6">
        <v>47</v>
      </c>
      <c r="C6">
        <v>70.2</v>
      </c>
      <c r="D6">
        <v>53.7</v>
      </c>
      <c r="E6">
        <v>27</v>
      </c>
      <c r="F6">
        <v>28.7</v>
      </c>
      <c r="G6">
        <v>18.7</v>
      </c>
      <c r="H6">
        <v>14.9</v>
      </c>
      <c r="I6">
        <v>10.5</v>
      </c>
      <c r="J6">
        <v>9.9</v>
      </c>
      <c r="K6">
        <v>26.8</v>
      </c>
      <c r="L6">
        <v>9.1999999999999993</v>
      </c>
      <c r="M6">
        <v>29.3</v>
      </c>
    </row>
    <row r="7" spans="1:13" x14ac:dyDescent="0.25">
      <c r="A7" t="s">
        <v>67</v>
      </c>
      <c r="B7">
        <v>6.9</v>
      </c>
      <c r="C7">
        <v>5.4</v>
      </c>
      <c r="D7">
        <v>1</v>
      </c>
      <c r="E7">
        <v>6</v>
      </c>
      <c r="F7">
        <v>0.2</v>
      </c>
      <c r="G7">
        <v>9.8000000000000007</v>
      </c>
      <c r="H7">
        <v>1.5</v>
      </c>
      <c r="I7">
        <v>3.8</v>
      </c>
      <c r="J7">
        <v>16.7</v>
      </c>
      <c r="K7">
        <v>2.8</v>
      </c>
      <c r="L7">
        <v>12.4</v>
      </c>
      <c r="M7">
        <v>4.8</v>
      </c>
    </row>
    <row r="8" spans="1:13" x14ac:dyDescent="0.25">
      <c r="A8" t="s">
        <v>68</v>
      </c>
      <c r="B8">
        <v>8.6999999999999993</v>
      </c>
      <c r="C8">
        <v>18.899999999999999</v>
      </c>
      <c r="D8">
        <v>8.3000000000000007</v>
      </c>
      <c r="E8">
        <v>20.7</v>
      </c>
      <c r="F8">
        <v>1.8</v>
      </c>
      <c r="G8">
        <v>6.9</v>
      </c>
      <c r="H8">
        <v>9.6</v>
      </c>
      <c r="I8">
        <v>4.5999999999999996</v>
      </c>
      <c r="J8">
        <v>2.1</v>
      </c>
      <c r="K8">
        <v>12.2</v>
      </c>
      <c r="L8">
        <v>3.5</v>
      </c>
      <c r="M8">
        <v>14.5</v>
      </c>
    </row>
    <row r="9" spans="1:13" x14ac:dyDescent="0.25">
      <c r="A9" t="s">
        <v>69</v>
      </c>
      <c r="B9">
        <v>182</v>
      </c>
      <c r="C9">
        <v>199.8</v>
      </c>
      <c r="D9">
        <v>162.4</v>
      </c>
      <c r="E9">
        <v>154.9</v>
      </c>
      <c r="F9">
        <v>114.5</v>
      </c>
      <c r="G9">
        <v>145</v>
      </c>
      <c r="H9">
        <v>116.4</v>
      </c>
      <c r="I9">
        <v>181</v>
      </c>
      <c r="J9">
        <v>287.60000000000002</v>
      </c>
      <c r="K9">
        <v>288.89999999999998</v>
      </c>
      <c r="L9">
        <v>264.7</v>
      </c>
      <c r="M9">
        <v>392</v>
      </c>
    </row>
    <row r="10" spans="1:13" x14ac:dyDescent="0.25">
      <c r="A10" t="s">
        <v>5</v>
      </c>
      <c r="B10">
        <v>410.9</v>
      </c>
      <c r="C10">
        <v>151.1</v>
      </c>
      <c r="D10">
        <v>367.2</v>
      </c>
      <c r="E10">
        <v>101</v>
      </c>
      <c r="F10">
        <v>387</v>
      </c>
      <c r="G10">
        <v>53.2</v>
      </c>
      <c r="H10">
        <v>288.3</v>
      </c>
      <c r="I10">
        <v>105.9</v>
      </c>
      <c r="J10">
        <v>343.2</v>
      </c>
      <c r="K10">
        <v>183</v>
      </c>
      <c r="L10">
        <v>431.5</v>
      </c>
      <c r="M10">
        <v>161.5</v>
      </c>
    </row>
    <row r="11" spans="1:13" x14ac:dyDescent="0.25">
      <c r="A11" t="s">
        <v>6</v>
      </c>
      <c r="B11">
        <v>45</v>
      </c>
      <c r="C11">
        <v>16.3</v>
      </c>
      <c r="D11">
        <v>17.2</v>
      </c>
      <c r="E11">
        <v>10.7</v>
      </c>
      <c r="F11">
        <v>41.6</v>
      </c>
      <c r="G11">
        <v>5.3</v>
      </c>
      <c r="H11">
        <v>40</v>
      </c>
      <c r="I11">
        <v>7.3</v>
      </c>
      <c r="J11">
        <v>27.8</v>
      </c>
      <c r="K11">
        <v>10.7</v>
      </c>
      <c r="L11">
        <v>48.4</v>
      </c>
      <c r="M11">
        <v>6.3</v>
      </c>
    </row>
    <row r="12" spans="1:13" x14ac:dyDescent="0.25">
      <c r="A12" t="s">
        <v>7</v>
      </c>
      <c r="B12">
        <v>167.8</v>
      </c>
      <c r="C12">
        <v>53.9</v>
      </c>
      <c r="D12">
        <v>160.6</v>
      </c>
      <c r="E12">
        <v>84.7</v>
      </c>
      <c r="F12">
        <v>175.6</v>
      </c>
      <c r="G12">
        <v>81.400000000000006</v>
      </c>
      <c r="H12">
        <v>133.4</v>
      </c>
      <c r="I12">
        <v>95.4</v>
      </c>
      <c r="J12">
        <v>107.2</v>
      </c>
      <c r="K12">
        <v>82.6</v>
      </c>
      <c r="L12">
        <v>97</v>
      </c>
      <c r="M12">
        <v>68.099999999999994</v>
      </c>
    </row>
    <row r="13" spans="1:13" x14ac:dyDescent="0.25">
      <c r="A13" t="s">
        <v>8</v>
      </c>
      <c r="B13">
        <v>33.700000000000003</v>
      </c>
      <c r="C13">
        <v>5.2</v>
      </c>
      <c r="D13">
        <v>24</v>
      </c>
      <c r="E13">
        <v>2.1</v>
      </c>
      <c r="F13">
        <v>16.600000000000001</v>
      </c>
      <c r="G13">
        <v>1.9</v>
      </c>
      <c r="H13">
        <v>14.8</v>
      </c>
      <c r="I13">
        <v>1.8</v>
      </c>
      <c r="J13">
        <v>22.9</v>
      </c>
      <c r="K13">
        <v>4.5999999999999996</v>
      </c>
      <c r="L13">
        <v>30</v>
      </c>
      <c r="M13">
        <v>9.6999999999999993</v>
      </c>
    </row>
    <row r="14" spans="1:13" x14ac:dyDescent="0.25">
      <c r="A14" t="s">
        <v>70</v>
      </c>
      <c r="B14">
        <v>261.2</v>
      </c>
      <c r="C14">
        <v>231.8</v>
      </c>
      <c r="D14">
        <v>222.6</v>
      </c>
      <c r="E14">
        <v>226.3</v>
      </c>
      <c r="F14">
        <v>234.1</v>
      </c>
      <c r="G14">
        <v>112.2</v>
      </c>
      <c r="H14">
        <v>124.5</v>
      </c>
      <c r="I14">
        <v>107.1</v>
      </c>
      <c r="J14">
        <v>112.6</v>
      </c>
      <c r="K14">
        <v>145.19999999999999</v>
      </c>
      <c r="L14">
        <v>131.4</v>
      </c>
      <c r="M14">
        <v>159.5</v>
      </c>
    </row>
    <row r="15" spans="1:13" x14ac:dyDescent="0.25">
      <c r="A15" t="s">
        <v>9</v>
      </c>
      <c r="B15">
        <v>40.700000000000003</v>
      </c>
      <c r="C15">
        <v>59.9</v>
      </c>
      <c r="D15">
        <v>49</v>
      </c>
      <c r="E15">
        <v>58.2</v>
      </c>
      <c r="F15">
        <v>36.9</v>
      </c>
      <c r="G15">
        <v>55.3</v>
      </c>
      <c r="H15">
        <v>56.5</v>
      </c>
      <c r="I15">
        <v>33.9</v>
      </c>
      <c r="J15">
        <v>67.099999999999994</v>
      </c>
      <c r="K15">
        <v>98</v>
      </c>
      <c r="L15">
        <v>92</v>
      </c>
      <c r="M15">
        <v>80.3</v>
      </c>
    </row>
    <row r="16" spans="1:13" x14ac:dyDescent="0.25">
      <c r="A16" t="s">
        <v>71</v>
      </c>
      <c r="B16">
        <v>37.9</v>
      </c>
      <c r="C16">
        <v>40</v>
      </c>
      <c r="D16">
        <v>52.8</v>
      </c>
      <c r="E16">
        <v>49</v>
      </c>
      <c r="F16">
        <v>55.3</v>
      </c>
      <c r="G16">
        <v>45.6</v>
      </c>
      <c r="H16">
        <v>26.1</v>
      </c>
      <c r="I16">
        <v>47</v>
      </c>
      <c r="J16">
        <v>37.799999999999997</v>
      </c>
      <c r="K16">
        <v>52.2</v>
      </c>
      <c r="L16">
        <v>29.7</v>
      </c>
      <c r="M16">
        <v>51.6</v>
      </c>
    </row>
    <row r="17" spans="1:13" x14ac:dyDescent="0.25">
      <c r="A17" t="s">
        <v>10</v>
      </c>
      <c r="B17">
        <v>146.6</v>
      </c>
      <c r="C17">
        <v>111</v>
      </c>
      <c r="D17">
        <v>84.4</v>
      </c>
      <c r="E17">
        <v>73.599999999999994</v>
      </c>
      <c r="F17">
        <v>172.5</v>
      </c>
      <c r="G17">
        <v>42.5</v>
      </c>
      <c r="H17">
        <v>168.9</v>
      </c>
      <c r="I17">
        <v>35.6</v>
      </c>
      <c r="J17">
        <v>112.2</v>
      </c>
      <c r="K17">
        <v>57.1</v>
      </c>
      <c r="L17">
        <v>62.8</v>
      </c>
      <c r="M17">
        <v>47.9</v>
      </c>
    </row>
    <row r="18" spans="1:13" x14ac:dyDescent="0.25">
      <c r="A18" t="s">
        <v>11</v>
      </c>
      <c r="B18">
        <v>1388.4</v>
      </c>
      <c r="C18">
        <v>963.6</v>
      </c>
      <c r="D18">
        <v>1203.0999999999999</v>
      </c>
      <c r="E18">
        <v>814.3</v>
      </c>
      <c r="F18">
        <v>1264.7</v>
      </c>
      <c r="G18">
        <v>577.70000000000005</v>
      </c>
      <c r="H18">
        <v>994.9</v>
      </c>
      <c r="I18">
        <v>633.9</v>
      </c>
      <c r="J18">
        <v>1147.0999999999999</v>
      </c>
      <c r="K18">
        <v>964.1</v>
      </c>
      <c r="L18">
        <v>1212.7</v>
      </c>
      <c r="M18">
        <v>1025.5</v>
      </c>
    </row>
    <row r="19" spans="1:13" x14ac:dyDescent="0.25">
      <c r="A19" t="s">
        <v>72</v>
      </c>
      <c r="B19">
        <v>2352</v>
      </c>
      <c r="D19">
        <v>2017.4</v>
      </c>
      <c r="F19">
        <v>1842.4</v>
      </c>
      <c r="H19">
        <v>1628.8</v>
      </c>
      <c r="J19">
        <v>2111.3000000000002</v>
      </c>
      <c r="L19">
        <v>2238.1999999999998</v>
      </c>
    </row>
    <row r="21" spans="1:13" x14ac:dyDescent="0.25">
      <c r="A21" t="s">
        <v>73</v>
      </c>
      <c r="B21" s="10" t="s">
        <v>20</v>
      </c>
    </row>
    <row r="22" spans="1:13" x14ac:dyDescent="0.25">
      <c r="A22" s="33" t="s">
        <v>74</v>
      </c>
      <c r="B22" s="10" t="s">
        <v>75</v>
      </c>
    </row>
    <row r="23" spans="1:13" s="12" customFormat="1" x14ac:dyDescent="0.25">
      <c r="A23" s="33"/>
      <c r="B23" s="10"/>
    </row>
    <row r="24" spans="1:13" x14ac:dyDescent="0.25">
      <c r="A24" t="s">
        <v>76</v>
      </c>
    </row>
    <row r="25" spans="1:13" x14ac:dyDescent="0.25">
      <c r="A25" t="s">
        <v>77</v>
      </c>
    </row>
    <row r="26" spans="1:13" x14ac:dyDescent="0.25">
      <c r="A26" t="s">
        <v>82</v>
      </c>
    </row>
    <row r="27" spans="1:13" x14ac:dyDescent="0.25">
      <c r="A27" t="s">
        <v>78</v>
      </c>
    </row>
    <row r="28" spans="1:13" x14ac:dyDescent="0.25">
      <c r="A28" t="s">
        <v>79</v>
      </c>
    </row>
  </sheetData>
  <hyperlinks>
    <hyperlink ref="B21" r:id="rId1" xr:uid="{00000000-0004-0000-0300-000000000000}"/>
    <hyperlink ref="B22" r:id="rId2" xr:uid="{63843F3C-B38F-4D05-BA1D-0776281BD0E9}"/>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1"/>
  <sheetViews>
    <sheetView zoomScale="120" zoomScaleNormal="120" workbookViewId="0">
      <selection activeCell="D44" sqref="D44"/>
    </sheetView>
  </sheetViews>
  <sheetFormatPr baseColWidth="10" defaultColWidth="9.140625" defaultRowHeight="15" x14ac:dyDescent="0.25"/>
  <cols>
    <col min="1" max="1" width="75.7109375" customWidth="1"/>
    <col min="6" max="6" width="40.7109375" customWidth="1"/>
  </cols>
  <sheetData>
    <row r="1" spans="1:11" s="11" customFormat="1" x14ac:dyDescent="0.25">
      <c r="A1" s="11" t="s">
        <v>83</v>
      </c>
    </row>
    <row r="2" spans="1:11" x14ac:dyDescent="0.25">
      <c r="A2" s="1" t="s">
        <v>84</v>
      </c>
      <c r="D2">
        <v>2007</v>
      </c>
      <c r="E2">
        <v>2008</v>
      </c>
      <c r="F2">
        <v>2009</v>
      </c>
      <c r="G2">
        <v>2010</v>
      </c>
      <c r="H2">
        <v>2011</v>
      </c>
      <c r="I2">
        <v>2012</v>
      </c>
      <c r="J2">
        <v>2013</v>
      </c>
    </row>
    <row r="3" spans="1:11" x14ac:dyDescent="0.25">
      <c r="A3" t="s">
        <v>85</v>
      </c>
      <c r="D3">
        <v>435</v>
      </c>
      <c r="E3">
        <v>235</v>
      </c>
      <c r="F3">
        <v>190</v>
      </c>
      <c r="G3">
        <v>285</v>
      </c>
      <c r="H3">
        <v>340</v>
      </c>
      <c r="I3">
        <v>210</v>
      </c>
      <c r="J3">
        <v>205</v>
      </c>
    </row>
    <row r="4" spans="1:11" x14ac:dyDescent="0.25">
      <c r="A4" t="s">
        <v>86</v>
      </c>
      <c r="D4">
        <v>-4</v>
      </c>
      <c r="E4">
        <v>-11</v>
      </c>
      <c r="F4">
        <v>-12</v>
      </c>
      <c r="G4">
        <v>5</v>
      </c>
      <c r="H4">
        <v>-7</v>
      </c>
      <c r="I4">
        <v>-10</v>
      </c>
      <c r="J4">
        <v>-7</v>
      </c>
    </row>
    <row r="5" spans="1:11" x14ac:dyDescent="0.25">
      <c r="A5" t="s">
        <v>37</v>
      </c>
      <c r="D5">
        <v>150</v>
      </c>
      <c r="E5">
        <v>45</v>
      </c>
      <c r="F5">
        <v>65</v>
      </c>
      <c r="G5">
        <v>110</v>
      </c>
      <c r="H5">
        <v>100</v>
      </c>
      <c r="I5">
        <v>45</v>
      </c>
      <c r="J5">
        <v>40</v>
      </c>
    </row>
    <row r="7" spans="1:11" x14ac:dyDescent="0.25">
      <c r="A7" s="1" t="s">
        <v>87</v>
      </c>
    </row>
    <row r="8" spans="1:11" x14ac:dyDescent="0.25">
      <c r="A8" t="s">
        <v>85</v>
      </c>
      <c r="D8">
        <v>120</v>
      </c>
      <c r="E8">
        <v>74</v>
      </c>
      <c r="F8">
        <v>69</v>
      </c>
      <c r="G8">
        <v>69</v>
      </c>
      <c r="H8">
        <v>81</v>
      </c>
      <c r="I8">
        <v>54</v>
      </c>
      <c r="J8">
        <v>51</v>
      </c>
    </row>
    <row r="9" spans="1:11" x14ac:dyDescent="0.25">
      <c r="A9" t="s">
        <v>86</v>
      </c>
      <c r="D9">
        <v>-3</v>
      </c>
      <c r="E9">
        <v>-4</v>
      </c>
      <c r="F9">
        <v>-3</v>
      </c>
      <c r="G9" t="s">
        <v>0</v>
      </c>
      <c r="H9" t="s">
        <v>0</v>
      </c>
      <c r="I9" t="s">
        <v>0</v>
      </c>
      <c r="J9" t="s">
        <v>0</v>
      </c>
    </row>
    <row r="10" spans="1:11" s="12" customFormat="1" x14ac:dyDescent="0.25"/>
    <row r="11" spans="1:11" x14ac:dyDescent="0.25">
      <c r="A11" s="12" t="s">
        <v>88</v>
      </c>
    </row>
    <row r="12" spans="1:11" x14ac:dyDescent="0.25">
      <c r="I12" t="s">
        <v>2</v>
      </c>
      <c r="J12" t="s">
        <v>2</v>
      </c>
      <c r="K12" t="s">
        <v>2</v>
      </c>
    </row>
    <row r="13" spans="1:11" x14ac:dyDescent="0.25">
      <c r="A13" t="s">
        <v>85</v>
      </c>
      <c r="F13">
        <v>190</v>
      </c>
      <c r="G13">
        <v>285</v>
      </c>
      <c r="H13">
        <v>345</v>
      </c>
      <c r="I13">
        <v>200</v>
      </c>
      <c r="J13">
        <v>130</v>
      </c>
      <c r="K13">
        <v>125</v>
      </c>
    </row>
    <row r="14" spans="1:11" x14ac:dyDescent="0.25">
      <c r="A14" t="s">
        <v>89</v>
      </c>
      <c r="F14">
        <v>65</v>
      </c>
      <c r="G14">
        <v>110</v>
      </c>
      <c r="H14">
        <v>100</v>
      </c>
      <c r="I14">
        <v>45</v>
      </c>
      <c r="J14">
        <v>25</v>
      </c>
      <c r="K14">
        <v>35</v>
      </c>
    </row>
    <row r="15" spans="1:11" x14ac:dyDescent="0.25">
      <c r="A15" t="s">
        <v>90</v>
      </c>
      <c r="F15">
        <v>-11</v>
      </c>
      <c r="G15" t="s">
        <v>1</v>
      </c>
      <c r="H15">
        <v>-6</v>
      </c>
      <c r="I15">
        <v>-9</v>
      </c>
      <c r="J15">
        <v>-9</v>
      </c>
      <c r="K15">
        <v>-8</v>
      </c>
    </row>
    <row r="16" spans="1:11" x14ac:dyDescent="0.25">
      <c r="A16" t="s">
        <v>85</v>
      </c>
      <c r="F16">
        <v>69</v>
      </c>
      <c r="G16">
        <v>69</v>
      </c>
      <c r="H16">
        <v>82</v>
      </c>
      <c r="I16">
        <v>53</v>
      </c>
      <c r="J16">
        <v>33</v>
      </c>
      <c r="K16">
        <v>32</v>
      </c>
    </row>
    <row r="17" spans="1:15" x14ac:dyDescent="0.25">
      <c r="A17" t="s">
        <v>91</v>
      </c>
      <c r="F17">
        <v>-3</v>
      </c>
      <c r="G17" t="s">
        <v>1</v>
      </c>
      <c r="H17" t="s">
        <v>1</v>
      </c>
      <c r="I17" t="s">
        <v>1</v>
      </c>
      <c r="J17" t="s">
        <v>1</v>
      </c>
      <c r="K17" t="s">
        <v>1</v>
      </c>
    </row>
    <row r="18" spans="1:15" x14ac:dyDescent="0.25">
      <c r="A18" t="s">
        <v>92</v>
      </c>
      <c r="F18">
        <v>22</v>
      </c>
      <c r="G18">
        <v>13</v>
      </c>
      <c r="H18">
        <v>76</v>
      </c>
      <c r="I18">
        <v>60</v>
      </c>
      <c r="J18">
        <v>14</v>
      </c>
      <c r="K18">
        <v>21</v>
      </c>
    </row>
    <row r="19" spans="1:15" s="12" customFormat="1" x14ac:dyDescent="0.25"/>
    <row r="20" spans="1:15" x14ac:dyDescent="0.25">
      <c r="A20" t="s">
        <v>88</v>
      </c>
    </row>
    <row r="21" spans="1:15" x14ac:dyDescent="0.25">
      <c r="A21" t="s">
        <v>93</v>
      </c>
      <c r="B21" t="s">
        <v>99</v>
      </c>
      <c r="C21" t="s">
        <v>100</v>
      </c>
      <c r="D21" t="s">
        <v>101</v>
      </c>
      <c r="E21" t="s">
        <v>102</v>
      </c>
      <c r="F21" t="s">
        <v>103</v>
      </c>
      <c r="G21">
        <v>2010</v>
      </c>
      <c r="H21">
        <v>2011</v>
      </c>
      <c r="I21">
        <v>2012</v>
      </c>
      <c r="J21">
        <v>2013</v>
      </c>
      <c r="K21">
        <v>2014</v>
      </c>
      <c r="L21">
        <v>2015</v>
      </c>
      <c r="M21">
        <v>2016</v>
      </c>
      <c r="N21">
        <v>2017</v>
      </c>
    </row>
    <row r="22" spans="1:15" x14ac:dyDescent="0.25">
      <c r="A22" t="s">
        <v>37</v>
      </c>
      <c r="B22" t="s">
        <v>104</v>
      </c>
      <c r="C22" t="s">
        <v>105</v>
      </c>
      <c r="D22" t="s">
        <v>106</v>
      </c>
      <c r="E22" t="s">
        <v>60</v>
      </c>
      <c r="F22" t="s">
        <v>109</v>
      </c>
      <c r="G22">
        <v>110</v>
      </c>
      <c r="H22">
        <v>100</v>
      </c>
      <c r="I22">
        <v>45</v>
      </c>
      <c r="J22">
        <v>20</v>
      </c>
      <c r="K22">
        <v>30</v>
      </c>
      <c r="L22">
        <v>30</v>
      </c>
      <c r="M22">
        <v>-10</v>
      </c>
      <c r="N22" t="s">
        <v>25</v>
      </c>
    </row>
    <row r="23" spans="1:15" x14ac:dyDescent="0.25">
      <c r="A23" t="s">
        <v>94</v>
      </c>
      <c r="B23" t="s">
        <v>104</v>
      </c>
      <c r="C23" t="s">
        <v>105</v>
      </c>
      <c r="D23" t="s">
        <v>106</v>
      </c>
      <c r="E23" t="s">
        <v>107</v>
      </c>
      <c r="F23" t="s">
        <v>111</v>
      </c>
      <c r="G23">
        <v>15</v>
      </c>
      <c r="H23">
        <v>75</v>
      </c>
      <c r="I23">
        <v>60</v>
      </c>
      <c r="J23">
        <v>15</v>
      </c>
      <c r="K23">
        <v>25</v>
      </c>
      <c r="L23">
        <v>25</v>
      </c>
      <c r="M23">
        <v>25</v>
      </c>
      <c r="N23">
        <v>25</v>
      </c>
    </row>
    <row r="24" spans="1:15" x14ac:dyDescent="0.25">
      <c r="A24" t="s">
        <v>85</v>
      </c>
      <c r="B24" t="s">
        <v>104</v>
      </c>
      <c r="C24" t="s">
        <v>105</v>
      </c>
      <c r="D24" t="s">
        <v>106</v>
      </c>
      <c r="E24" t="s">
        <v>60</v>
      </c>
      <c r="F24" t="s">
        <v>110</v>
      </c>
      <c r="G24">
        <v>285</v>
      </c>
      <c r="H24">
        <v>345</v>
      </c>
      <c r="I24">
        <v>200</v>
      </c>
      <c r="J24">
        <v>110</v>
      </c>
      <c r="K24">
        <v>115</v>
      </c>
      <c r="L24">
        <v>100</v>
      </c>
      <c r="M24">
        <v>100</v>
      </c>
      <c r="N24">
        <v>100</v>
      </c>
    </row>
    <row r="25" spans="1:15" x14ac:dyDescent="0.25">
      <c r="A25" t="s">
        <v>85</v>
      </c>
      <c r="B25" t="s">
        <v>104</v>
      </c>
      <c r="C25" t="s">
        <v>105</v>
      </c>
      <c r="D25" t="s">
        <v>106</v>
      </c>
      <c r="E25" t="s">
        <v>107</v>
      </c>
      <c r="F25" t="s">
        <v>111</v>
      </c>
      <c r="G25">
        <v>70</v>
      </c>
      <c r="H25">
        <v>85</v>
      </c>
      <c r="I25">
        <v>55</v>
      </c>
      <c r="J25">
        <v>35</v>
      </c>
      <c r="K25">
        <v>30</v>
      </c>
      <c r="L25">
        <v>25</v>
      </c>
      <c r="M25">
        <v>25</v>
      </c>
      <c r="N25">
        <v>25</v>
      </c>
    </row>
    <row r="26" spans="1:15" x14ac:dyDescent="0.25">
      <c r="A26" t="s">
        <v>85</v>
      </c>
      <c r="B26" t="s">
        <v>104</v>
      </c>
      <c r="C26" t="s">
        <v>105</v>
      </c>
      <c r="D26" t="s">
        <v>106</v>
      </c>
      <c r="E26" t="s">
        <v>108</v>
      </c>
      <c r="F26" t="s">
        <v>11</v>
      </c>
      <c r="G26">
        <v>355</v>
      </c>
      <c r="H26">
        <v>430</v>
      </c>
      <c r="I26">
        <v>255</v>
      </c>
      <c r="J26">
        <v>145</v>
      </c>
      <c r="K26">
        <v>145</v>
      </c>
      <c r="L26">
        <v>125</v>
      </c>
      <c r="M26">
        <v>125</v>
      </c>
      <c r="N26">
        <v>125</v>
      </c>
    </row>
    <row r="27" spans="1:15" x14ac:dyDescent="0.25">
      <c r="A27" t="s">
        <v>95</v>
      </c>
      <c r="B27" t="s">
        <v>104</v>
      </c>
      <c r="C27" t="s">
        <v>105</v>
      </c>
      <c r="D27" t="s">
        <v>106</v>
      </c>
      <c r="E27" t="s">
        <v>60</v>
      </c>
      <c r="F27" t="s">
        <v>110</v>
      </c>
      <c r="G27">
        <v>-2</v>
      </c>
      <c r="H27">
        <v>-5</v>
      </c>
      <c r="I27">
        <v>-10</v>
      </c>
      <c r="J27">
        <v>-10</v>
      </c>
      <c r="K27">
        <v>-5</v>
      </c>
      <c r="L27">
        <v>-10</v>
      </c>
      <c r="M27">
        <v>-5</v>
      </c>
      <c r="N27">
        <v>-5</v>
      </c>
    </row>
    <row r="28" spans="1:15" x14ac:dyDescent="0.25">
      <c r="A28" t="s">
        <v>95</v>
      </c>
      <c r="B28" t="s">
        <v>104</v>
      </c>
      <c r="C28" t="s">
        <v>105</v>
      </c>
      <c r="D28" t="s">
        <v>106</v>
      </c>
      <c r="E28" t="s">
        <v>107</v>
      </c>
      <c r="F28" t="s">
        <v>111</v>
      </c>
      <c r="G28">
        <v>-1</v>
      </c>
      <c r="H28">
        <v>-2</v>
      </c>
      <c r="I28">
        <v>-2</v>
      </c>
      <c r="J28">
        <v>-1</v>
      </c>
      <c r="K28">
        <v>-1</v>
      </c>
      <c r="L28">
        <v>-1</v>
      </c>
      <c r="M28">
        <v>-1</v>
      </c>
      <c r="N28">
        <v>-1</v>
      </c>
    </row>
    <row r="29" spans="1:15" x14ac:dyDescent="0.25">
      <c r="A29" t="s">
        <v>95</v>
      </c>
      <c r="B29" t="s">
        <v>104</v>
      </c>
      <c r="C29" t="s">
        <v>105</v>
      </c>
      <c r="D29" t="s">
        <v>106</v>
      </c>
      <c r="E29" t="s">
        <v>108</v>
      </c>
      <c r="F29" t="s">
        <v>11</v>
      </c>
      <c r="G29">
        <v>-3</v>
      </c>
      <c r="H29">
        <v>-5</v>
      </c>
      <c r="I29">
        <v>-10</v>
      </c>
      <c r="J29">
        <v>-10</v>
      </c>
      <c r="K29">
        <v>-5</v>
      </c>
      <c r="L29">
        <v>-10</v>
      </c>
      <c r="M29">
        <v>-5</v>
      </c>
      <c r="N29">
        <v>-5</v>
      </c>
    </row>
    <row r="30" spans="1:15" s="12" customFormat="1" x14ac:dyDescent="0.25"/>
    <row r="31" spans="1:15" x14ac:dyDescent="0.25">
      <c r="A31" t="s">
        <v>96</v>
      </c>
    </row>
    <row r="32" spans="1:15" x14ac:dyDescent="0.25">
      <c r="A32" t="s">
        <v>93</v>
      </c>
      <c r="B32" t="s">
        <v>99</v>
      </c>
      <c r="C32" t="s">
        <v>100</v>
      </c>
      <c r="D32" t="s">
        <v>101</v>
      </c>
      <c r="E32" t="s">
        <v>102</v>
      </c>
      <c r="F32" t="s">
        <v>103</v>
      </c>
      <c r="H32">
        <v>2011</v>
      </c>
      <c r="I32">
        <v>2012</v>
      </c>
      <c r="J32">
        <v>2013</v>
      </c>
      <c r="K32">
        <v>2014</v>
      </c>
      <c r="L32">
        <v>2015</v>
      </c>
      <c r="M32">
        <v>2016</v>
      </c>
      <c r="N32">
        <v>2017</v>
      </c>
      <c r="O32">
        <v>2018</v>
      </c>
    </row>
    <row r="33" spans="1:16" x14ac:dyDescent="0.25">
      <c r="A33" t="s">
        <v>37</v>
      </c>
      <c r="B33" t="s">
        <v>104</v>
      </c>
      <c r="C33" t="s">
        <v>105</v>
      </c>
      <c r="D33" t="s">
        <v>106</v>
      </c>
      <c r="E33" t="s">
        <v>60</v>
      </c>
      <c r="F33" t="s">
        <v>109</v>
      </c>
      <c r="H33">
        <v>100</v>
      </c>
      <c r="I33">
        <v>45</v>
      </c>
      <c r="J33">
        <v>20</v>
      </c>
      <c r="K33">
        <v>30</v>
      </c>
      <c r="L33">
        <v>30</v>
      </c>
      <c r="M33">
        <v>30</v>
      </c>
      <c r="N33">
        <v>-4</v>
      </c>
      <c r="O33">
        <v>-2</v>
      </c>
    </row>
    <row r="34" spans="1:16" x14ac:dyDescent="0.25">
      <c r="A34" t="s">
        <v>94</v>
      </c>
      <c r="B34" t="s">
        <v>104</v>
      </c>
      <c r="C34" t="s">
        <v>105</v>
      </c>
      <c r="D34" t="s">
        <v>106</v>
      </c>
      <c r="E34" t="s">
        <v>107</v>
      </c>
      <c r="F34" t="s">
        <v>111</v>
      </c>
      <c r="H34">
        <v>70</v>
      </c>
      <c r="I34">
        <v>35</v>
      </c>
      <c r="J34">
        <v>15</v>
      </c>
      <c r="K34">
        <v>30</v>
      </c>
      <c r="L34">
        <v>5</v>
      </c>
      <c r="M34">
        <v>10</v>
      </c>
      <c r="N34">
        <v>10</v>
      </c>
      <c r="O34">
        <v>10</v>
      </c>
    </row>
    <row r="35" spans="1:16" x14ac:dyDescent="0.25">
      <c r="A35" t="s">
        <v>85</v>
      </c>
      <c r="B35" t="s">
        <v>104</v>
      </c>
      <c r="C35" t="s">
        <v>105</v>
      </c>
      <c r="D35" t="s">
        <v>106</v>
      </c>
      <c r="E35" t="s">
        <v>60</v>
      </c>
      <c r="F35" t="s">
        <v>109</v>
      </c>
      <c r="H35">
        <v>240</v>
      </c>
      <c r="I35">
        <v>150</v>
      </c>
      <c r="J35">
        <v>100</v>
      </c>
      <c r="K35">
        <v>100</v>
      </c>
      <c r="L35">
        <v>65</v>
      </c>
      <c r="M35">
        <v>95</v>
      </c>
      <c r="N35">
        <v>100</v>
      </c>
      <c r="O35">
        <v>105</v>
      </c>
    </row>
    <row r="36" spans="1:16" x14ac:dyDescent="0.25">
      <c r="A36" t="s">
        <v>85</v>
      </c>
      <c r="B36" t="s">
        <v>104</v>
      </c>
      <c r="C36" t="s">
        <v>105</v>
      </c>
      <c r="D36" t="s">
        <v>106</v>
      </c>
      <c r="E36" t="s">
        <v>107</v>
      </c>
      <c r="F36" t="s">
        <v>111</v>
      </c>
      <c r="H36">
        <v>65</v>
      </c>
      <c r="I36">
        <v>45</v>
      </c>
      <c r="J36">
        <v>30</v>
      </c>
      <c r="K36">
        <v>30</v>
      </c>
      <c r="L36">
        <v>40</v>
      </c>
      <c r="M36">
        <v>30</v>
      </c>
      <c r="N36">
        <v>30</v>
      </c>
      <c r="O36">
        <v>30</v>
      </c>
    </row>
    <row r="37" spans="1:16" x14ac:dyDescent="0.25">
      <c r="A37" t="s">
        <v>85</v>
      </c>
      <c r="B37" t="s">
        <v>104</v>
      </c>
      <c r="C37" t="s">
        <v>105</v>
      </c>
      <c r="D37" t="s">
        <v>106</v>
      </c>
      <c r="E37" t="s">
        <v>108</v>
      </c>
      <c r="F37" t="s">
        <v>11</v>
      </c>
      <c r="H37">
        <v>305</v>
      </c>
      <c r="I37">
        <v>195</v>
      </c>
      <c r="J37">
        <v>130</v>
      </c>
      <c r="K37">
        <v>125</v>
      </c>
      <c r="L37">
        <v>105</v>
      </c>
      <c r="M37">
        <v>120</v>
      </c>
      <c r="N37">
        <v>130</v>
      </c>
      <c r="O37">
        <v>140</v>
      </c>
    </row>
    <row r="38" spans="1:16" x14ac:dyDescent="0.25">
      <c r="A38" t="s">
        <v>95</v>
      </c>
      <c r="B38" t="s">
        <v>104</v>
      </c>
      <c r="C38" t="s">
        <v>105</v>
      </c>
      <c r="D38" t="s">
        <v>106</v>
      </c>
      <c r="E38" t="s">
        <v>60</v>
      </c>
      <c r="F38" t="s">
        <v>109</v>
      </c>
      <c r="H38">
        <v>-5</v>
      </c>
      <c r="I38">
        <v>-10</v>
      </c>
      <c r="J38">
        <v>-5</v>
      </c>
      <c r="K38">
        <v>-5</v>
      </c>
      <c r="L38">
        <v>-10</v>
      </c>
      <c r="M38">
        <v>-5</v>
      </c>
      <c r="N38">
        <v>-5</v>
      </c>
      <c r="O38">
        <v>-4</v>
      </c>
    </row>
    <row r="39" spans="1:16" x14ac:dyDescent="0.25">
      <c r="A39" t="s">
        <v>95</v>
      </c>
      <c r="B39" t="s">
        <v>104</v>
      </c>
      <c r="C39" t="s">
        <v>105</v>
      </c>
      <c r="D39" t="s">
        <v>106</v>
      </c>
      <c r="E39" t="s">
        <v>107</v>
      </c>
      <c r="F39" t="s">
        <v>111</v>
      </c>
      <c r="H39">
        <v>-2</v>
      </c>
      <c r="I39">
        <v>-2</v>
      </c>
      <c r="J39">
        <v>-1</v>
      </c>
      <c r="K39">
        <v>-1</v>
      </c>
      <c r="L39">
        <v>-1</v>
      </c>
      <c r="M39">
        <v>-1</v>
      </c>
      <c r="N39">
        <v>-1</v>
      </c>
      <c r="O39" t="s">
        <v>1</v>
      </c>
    </row>
    <row r="40" spans="1:16" x14ac:dyDescent="0.25">
      <c r="A40" t="s">
        <v>95</v>
      </c>
      <c r="B40" t="s">
        <v>104</v>
      </c>
      <c r="C40" t="s">
        <v>105</v>
      </c>
      <c r="D40" t="s">
        <v>106</v>
      </c>
      <c r="E40" t="s">
        <v>108</v>
      </c>
      <c r="F40" t="s">
        <v>11</v>
      </c>
      <c r="H40">
        <v>-5</v>
      </c>
      <c r="I40">
        <v>-10</v>
      </c>
      <c r="J40">
        <v>-5</v>
      </c>
      <c r="K40">
        <v>-10</v>
      </c>
      <c r="L40">
        <v>-10</v>
      </c>
      <c r="M40">
        <v>-5</v>
      </c>
      <c r="N40">
        <v>-5</v>
      </c>
      <c r="O40">
        <v>-5</v>
      </c>
    </row>
    <row r="42" spans="1:16" s="12" customFormat="1" x14ac:dyDescent="0.25">
      <c r="A42" s="12" t="s">
        <v>97</v>
      </c>
    </row>
    <row r="43" spans="1:16" s="12" customFormat="1" x14ac:dyDescent="0.25">
      <c r="A43" s="12" t="s">
        <v>93</v>
      </c>
      <c r="B43" s="12" t="s">
        <v>99</v>
      </c>
      <c r="C43" s="12" t="s">
        <v>100</v>
      </c>
      <c r="D43" s="12" t="s">
        <v>101</v>
      </c>
      <c r="E43" s="12" t="s">
        <v>23</v>
      </c>
      <c r="F43" s="12" t="s">
        <v>24</v>
      </c>
      <c r="H43" s="12">
        <v>2011</v>
      </c>
      <c r="I43" s="12">
        <v>2012</v>
      </c>
      <c r="J43" s="12">
        <v>2013</v>
      </c>
      <c r="K43" s="12">
        <v>2014</v>
      </c>
      <c r="L43" s="12">
        <v>2015</v>
      </c>
      <c r="M43" s="12">
        <v>2016</v>
      </c>
      <c r="N43" s="12">
        <v>2017</v>
      </c>
      <c r="O43" s="12">
        <v>2018</v>
      </c>
      <c r="P43" s="12">
        <v>2019</v>
      </c>
    </row>
    <row r="44" spans="1:16" s="12" customFormat="1" x14ac:dyDescent="0.25">
      <c r="A44" s="12" t="s">
        <v>37</v>
      </c>
      <c r="B44" s="12" t="s">
        <v>104</v>
      </c>
      <c r="C44" s="12" t="s">
        <v>105</v>
      </c>
      <c r="D44" s="12" t="s">
        <v>106</v>
      </c>
      <c r="E44" s="12" t="s">
        <v>60</v>
      </c>
      <c r="F44" s="12" t="s">
        <v>109</v>
      </c>
      <c r="H44" s="12">
        <v>100</v>
      </c>
      <c r="I44">
        <v>45</v>
      </c>
      <c r="J44" s="12">
        <v>20</v>
      </c>
      <c r="K44" s="12">
        <v>30</v>
      </c>
      <c r="L44" s="12">
        <v>25</v>
      </c>
      <c r="M44" s="12">
        <v>45</v>
      </c>
      <c r="N44" s="12">
        <v>45</v>
      </c>
      <c r="O44" s="12">
        <v>-10</v>
      </c>
      <c r="P44" s="12">
        <v>-3</v>
      </c>
    </row>
    <row r="45" spans="1:16" s="12" customFormat="1" x14ac:dyDescent="0.25">
      <c r="A45" s="12" t="s">
        <v>94</v>
      </c>
      <c r="B45" s="12" t="s">
        <v>104</v>
      </c>
      <c r="C45" s="12" t="s">
        <v>105</v>
      </c>
      <c r="D45" s="12" t="s">
        <v>106</v>
      </c>
      <c r="E45" s="12" t="s">
        <v>107</v>
      </c>
      <c r="F45" s="12" t="s">
        <v>111</v>
      </c>
      <c r="H45" s="12">
        <v>70</v>
      </c>
      <c r="I45">
        <v>20</v>
      </c>
      <c r="J45" s="12">
        <v>10</v>
      </c>
      <c r="K45" s="12">
        <v>30</v>
      </c>
      <c r="L45" s="12">
        <v>15</v>
      </c>
      <c r="M45" s="12">
        <v>15</v>
      </c>
      <c r="N45" s="12">
        <v>15</v>
      </c>
      <c r="O45" s="12">
        <v>15</v>
      </c>
      <c r="P45" s="12">
        <v>15</v>
      </c>
    </row>
    <row r="46" spans="1:16" s="12" customFormat="1" x14ac:dyDescent="0.25">
      <c r="A46" s="12" t="s">
        <v>85</v>
      </c>
      <c r="B46" s="12" t="s">
        <v>104</v>
      </c>
      <c r="C46" s="12" t="s">
        <v>105</v>
      </c>
      <c r="D46" s="12" t="s">
        <v>106</v>
      </c>
      <c r="E46" s="12" t="s">
        <v>60</v>
      </c>
      <c r="F46" s="12" t="s">
        <v>109</v>
      </c>
      <c r="H46" s="12">
        <v>240</v>
      </c>
      <c r="I46">
        <v>165</v>
      </c>
      <c r="J46" s="12">
        <v>100</v>
      </c>
      <c r="K46" s="12">
        <v>105</v>
      </c>
      <c r="L46" s="12">
        <v>60</v>
      </c>
      <c r="M46" s="12">
        <v>100</v>
      </c>
      <c r="N46" s="12">
        <v>105</v>
      </c>
      <c r="O46" s="12">
        <v>110</v>
      </c>
      <c r="P46" s="12">
        <v>100</v>
      </c>
    </row>
    <row r="47" spans="1:16" s="12" customFormat="1" x14ac:dyDescent="0.25">
      <c r="A47" s="12" t="s">
        <v>85</v>
      </c>
      <c r="B47" s="12" t="s">
        <v>104</v>
      </c>
      <c r="C47" s="12" t="s">
        <v>105</v>
      </c>
      <c r="D47" s="12" t="s">
        <v>106</v>
      </c>
      <c r="E47" s="12" t="s">
        <v>107</v>
      </c>
      <c r="F47" s="12" t="s">
        <v>111</v>
      </c>
      <c r="H47" s="12">
        <v>65</v>
      </c>
      <c r="I47">
        <v>40</v>
      </c>
      <c r="J47" s="12">
        <v>25</v>
      </c>
      <c r="K47" s="12">
        <v>25</v>
      </c>
      <c r="L47" s="12">
        <v>25</v>
      </c>
      <c r="M47" s="12">
        <v>30</v>
      </c>
      <c r="N47" s="12">
        <v>30</v>
      </c>
      <c r="O47" s="12">
        <v>35</v>
      </c>
      <c r="P47" s="12">
        <v>30</v>
      </c>
    </row>
    <row r="48" spans="1:16" s="12" customFormat="1" x14ac:dyDescent="0.25">
      <c r="A48" s="12" t="s">
        <v>85</v>
      </c>
      <c r="B48" s="12" t="s">
        <v>104</v>
      </c>
      <c r="C48" s="12" t="s">
        <v>105</v>
      </c>
      <c r="D48" s="12" t="s">
        <v>106</v>
      </c>
      <c r="E48" s="12" t="s">
        <v>108</v>
      </c>
      <c r="F48" s="12" t="s">
        <v>11</v>
      </c>
      <c r="H48" s="12">
        <f>SUM(H47,H46)</f>
        <v>305</v>
      </c>
      <c r="I48" s="12">
        <f t="shared" ref="I48:P48" si="0">SUM(I47,I46)</f>
        <v>205</v>
      </c>
      <c r="J48" s="12">
        <f t="shared" si="0"/>
        <v>125</v>
      </c>
      <c r="K48" s="12">
        <f t="shared" si="0"/>
        <v>130</v>
      </c>
      <c r="L48" s="12">
        <f t="shared" si="0"/>
        <v>85</v>
      </c>
      <c r="M48" s="12">
        <f t="shared" si="0"/>
        <v>130</v>
      </c>
      <c r="N48" s="12">
        <f t="shared" si="0"/>
        <v>135</v>
      </c>
      <c r="O48" s="12">
        <f t="shared" si="0"/>
        <v>145</v>
      </c>
      <c r="P48" s="12">
        <f t="shared" si="0"/>
        <v>130</v>
      </c>
    </row>
    <row r="49" spans="1:16" s="12" customFormat="1" x14ac:dyDescent="0.25">
      <c r="A49" s="12" t="s">
        <v>95</v>
      </c>
      <c r="B49" s="12" t="s">
        <v>104</v>
      </c>
      <c r="C49" s="12" t="s">
        <v>105</v>
      </c>
      <c r="D49" s="12" t="s">
        <v>106</v>
      </c>
      <c r="E49" s="12" t="s">
        <v>60</v>
      </c>
      <c r="F49" s="12" t="s">
        <v>109</v>
      </c>
      <c r="H49" s="12">
        <v>-5</v>
      </c>
      <c r="I49">
        <f>-10</f>
        <v>-10</v>
      </c>
      <c r="J49" s="12">
        <v>-10</v>
      </c>
      <c r="K49" s="12">
        <v>-5</v>
      </c>
      <c r="L49" s="12">
        <v>-5</v>
      </c>
      <c r="M49" s="12">
        <v>-3</v>
      </c>
      <c r="N49" s="12">
        <v>-2</v>
      </c>
      <c r="O49" s="12">
        <v>-2</v>
      </c>
      <c r="P49" s="12">
        <v>-3</v>
      </c>
    </row>
    <row r="50" spans="1:16" s="12" customFormat="1" x14ac:dyDescent="0.25">
      <c r="A50" s="12" t="s">
        <v>95</v>
      </c>
      <c r="B50" s="12" t="s">
        <v>104</v>
      </c>
      <c r="C50" s="12" t="s">
        <v>105</v>
      </c>
      <c r="D50" s="12" t="s">
        <v>106</v>
      </c>
      <c r="E50" s="12" t="s">
        <v>107</v>
      </c>
      <c r="F50" s="12" t="s">
        <v>111</v>
      </c>
      <c r="H50" s="12">
        <v>-2</v>
      </c>
      <c r="I50">
        <v>-2</v>
      </c>
      <c r="J50" s="12">
        <v>-1</v>
      </c>
      <c r="K50" s="12">
        <v>-1</v>
      </c>
      <c r="L50" s="12">
        <v>-1</v>
      </c>
      <c r="M50" s="12" t="s">
        <v>1</v>
      </c>
      <c r="N50" s="12" t="s">
        <v>1</v>
      </c>
      <c r="O50" s="12" t="s">
        <v>1</v>
      </c>
      <c r="P50" s="12" t="s">
        <v>1</v>
      </c>
    </row>
    <row r="51" spans="1:16" s="12" customFormat="1" x14ac:dyDescent="0.25">
      <c r="A51" s="12" t="s">
        <v>95</v>
      </c>
      <c r="B51" s="12" t="s">
        <v>104</v>
      </c>
      <c r="C51" s="12" t="s">
        <v>105</v>
      </c>
      <c r="D51" s="12" t="s">
        <v>106</v>
      </c>
      <c r="E51" s="12" t="s">
        <v>108</v>
      </c>
      <c r="F51" s="12" t="s">
        <v>11</v>
      </c>
      <c r="H51" s="12">
        <v>-5</v>
      </c>
      <c r="I51" s="12">
        <f>IF(I49="S",I50,IF(I50="S",I49,SUM(I49:I50)))</f>
        <v>-12</v>
      </c>
      <c r="J51" s="12">
        <f t="shared" ref="J51:P51" si="1">IF(J49="S",J50,IF(J50="S",J49,SUM(J49:J50)))</f>
        <v>-11</v>
      </c>
      <c r="K51" s="12">
        <f t="shared" si="1"/>
        <v>-6</v>
      </c>
      <c r="L51" s="12">
        <f t="shared" si="1"/>
        <v>-6</v>
      </c>
      <c r="M51" s="12">
        <f t="shared" si="1"/>
        <v>-3</v>
      </c>
      <c r="N51" s="12">
        <f t="shared" si="1"/>
        <v>-2</v>
      </c>
      <c r="O51" s="12">
        <f t="shared" si="1"/>
        <v>-2</v>
      </c>
      <c r="P51" s="12">
        <f t="shared" si="1"/>
        <v>-3</v>
      </c>
    </row>
    <row r="52" spans="1:16" s="12" customFormat="1" x14ac:dyDescent="0.25"/>
    <row r="53" spans="1:16" x14ac:dyDescent="0.25">
      <c r="D53">
        <v>2007</v>
      </c>
      <c r="E53" s="12">
        <v>2008</v>
      </c>
      <c r="F53" s="12">
        <v>2009</v>
      </c>
      <c r="G53" s="12">
        <v>2010</v>
      </c>
      <c r="H53" s="12">
        <v>2011</v>
      </c>
      <c r="I53" s="12">
        <v>2012</v>
      </c>
      <c r="J53" s="12">
        <v>2013</v>
      </c>
      <c r="K53" s="12">
        <v>2014</v>
      </c>
      <c r="L53" s="12">
        <v>2015</v>
      </c>
      <c r="M53" s="12">
        <v>2016</v>
      </c>
      <c r="N53" s="12">
        <v>2017</v>
      </c>
      <c r="O53" s="12">
        <v>2018</v>
      </c>
      <c r="P53" s="32">
        <v>2019</v>
      </c>
    </row>
    <row r="54" spans="1:16" x14ac:dyDescent="0.25">
      <c r="A54" s="12" t="s">
        <v>37</v>
      </c>
      <c r="D54" s="12">
        <f t="shared" ref="D54:E54" si="2">D5</f>
        <v>150</v>
      </c>
      <c r="E54" s="12">
        <f t="shared" si="2"/>
        <v>45</v>
      </c>
      <c r="F54">
        <f>F5</f>
        <v>65</v>
      </c>
      <c r="G54">
        <f>G22</f>
        <v>110</v>
      </c>
      <c r="H54">
        <f>H33</f>
        <v>100</v>
      </c>
      <c r="I54" s="12">
        <f t="shared" ref="I54:O54" si="3">I44</f>
        <v>45</v>
      </c>
      <c r="J54" s="12">
        <f t="shared" si="3"/>
        <v>20</v>
      </c>
      <c r="K54" s="12">
        <f t="shared" si="3"/>
        <v>30</v>
      </c>
      <c r="L54" s="12">
        <f t="shared" si="3"/>
        <v>25</v>
      </c>
      <c r="M54" s="12">
        <f t="shared" si="3"/>
        <v>45</v>
      </c>
      <c r="N54" s="12">
        <f t="shared" si="3"/>
        <v>45</v>
      </c>
      <c r="O54" s="12">
        <f t="shared" si="3"/>
        <v>-10</v>
      </c>
      <c r="P54">
        <f>P44</f>
        <v>-3</v>
      </c>
    </row>
    <row r="55" spans="1:16" x14ac:dyDescent="0.25">
      <c r="A55" s="12" t="s">
        <v>94</v>
      </c>
    </row>
    <row r="56" spans="1:16" x14ac:dyDescent="0.25">
      <c r="A56" s="12" t="s">
        <v>113</v>
      </c>
      <c r="D56">
        <f>D3</f>
        <v>435</v>
      </c>
      <c r="E56" s="12">
        <f>E3</f>
        <v>235</v>
      </c>
      <c r="F56">
        <f>F13</f>
        <v>190</v>
      </c>
      <c r="G56">
        <f>G24</f>
        <v>285</v>
      </c>
      <c r="H56">
        <f>H35</f>
        <v>240</v>
      </c>
      <c r="I56" s="12">
        <f t="shared" ref="I56:O56" si="4">I46</f>
        <v>165</v>
      </c>
      <c r="J56" s="12">
        <f t="shared" si="4"/>
        <v>100</v>
      </c>
      <c r="K56" s="12">
        <f t="shared" si="4"/>
        <v>105</v>
      </c>
      <c r="L56" s="12">
        <f t="shared" si="4"/>
        <v>60</v>
      </c>
      <c r="M56" s="12">
        <f t="shared" si="4"/>
        <v>100</v>
      </c>
      <c r="N56" s="12">
        <f t="shared" si="4"/>
        <v>105</v>
      </c>
      <c r="O56" s="12">
        <f t="shared" si="4"/>
        <v>110</v>
      </c>
      <c r="P56">
        <f>P46</f>
        <v>100</v>
      </c>
    </row>
    <row r="57" spans="1:16" x14ac:dyDescent="0.25">
      <c r="A57" s="12" t="s">
        <v>112</v>
      </c>
    </row>
    <row r="58" spans="1:16" x14ac:dyDescent="0.25">
      <c r="A58" s="12" t="s">
        <v>98</v>
      </c>
    </row>
    <row r="59" spans="1:16" x14ac:dyDescent="0.25">
      <c r="A59" s="12" t="s">
        <v>95</v>
      </c>
    </row>
    <row r="60" spans="1:16" x14ac:dyDescent="0.25">
      <c r="A60" s="12" t="s">
        <v>95</v>
      </c>
    </row>
    <row r="61" spans="1:16" x14ac:dyDescent="0.25">
      <c r="A61" s="12" t="s">
        <v>95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Model</vt:lpstr>
      <vt:lpstr>SpendingIntentions</vt:lpstr>
      <vt:lpstr>ReportOnTaxExpenditures</vt:lpstr>
      <vt:lpstr>Model!Zone_d_impression</vt:lpstr>
    </vt:vector>
  </TitlesOfParts>
  <Company>House of Commons / Chambre des communes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Cameron</dc:creator>
  <cp:lastModifiedBy>Paquette, Jean</cp:lastModifiedBy>
  <cp:lastPrinted>2018-12-19T20:03:09Z</cp:lastPrinted>
  <dcterms:created xsi:type="dcterms:W3CDTF">2018-03-13T14:27:21Z</dcterms:created>
  <dcterms:modified xsi:type="dcterms:W3CDTF">2019-05-28T01:18:53Z</dcterms:modified>
</cp:coreProperties>
</file>