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5.xml" ContentType="application/vnd.openxmlformats-officedocument.themeOverride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net.liox.org\data\Lexitech.CDB\Work\O\OfficeParliam\686795\06-ReadyPostPro\"/>
    </mc:Choice>
  </mc:AlternateContent>
  <bookViews>
    <workbookView xWindow="480" yWindow="270" windowWidth="22995" windowHeight="10620" firstSheet="3" activeTab="8"/>
  </bookViews>
  <sheets>
    <sheet name="Fig 2-1" sheetId="1" r:id="rId1"/>
    <sheet name="Fig 2-2" sheetId="2" r:id="rId2"/>
    <sheet name="Fig 2-3" sheetId="3" r:id="rId3"/>
    <sheet name="Fig 2-4" sheetId="4" r:id="rId4"/>
    <sheet name="Fig 2-5" sheetId="5" r:id="rId5"/>
    <sheet name="Fig 2-6" sheetId="6" r:id="rId6"/>
    <sheet name="Fig 2-7" sheetId="7" r:id="rId7"/>
    <sheet name="Fig 2-8" sheetId="8" r:id="rId8"/>
    <sheet name="Fig 3-1" sheetId="9" r:id="rId9"/>
    <sheet name="Fig 3-2" sheetId="10" r:id="rId10"/>
    <sheet name="Fig 3-3" sheetId="11" r:id="rId11"/>
  </sheets>
  <calcPr calcId="152511"/>
</workbook>
</file>

<file path=xl/calcChain.xml><?xml version="1.0" encoding="utf-8"?>
<calcChain xmlns="http://schemas.openxmlformats.org/spreadsheetml/2006/main">
  <c r="D10" i="4" l="1"/>
  <c r="D9" i="4"/>
  <c r="D8" i="4"/>
  <c r="D7" i="4"/>
  <c r="D6" i="4"/>
  <c r="C10" i="4"/>
  <c r="C9" i="4"/>
  <c r="C8" i="4"/>
  <c r="C7" i="4"/>
  <c r="C6" i="4"/>
  <c r="B10" i="4"/>
  <c r="B9" i="4"/>
  <c r="B8" i="4"/>
  <c r="B7" i="4"/>
  <c r="B6" i="4"/>
  <c r="B42" i="3"/>
  <c r="B41" i="3"/>
  <c r="B40" i="3"/>
  <c r="B39" i="3"/>
  <c r="B38" i="3"/>
  <c r="B32" i="3"/>
  <c r="B31" i="3"/>
  <c r="B30" i="3"/>
  <c r="B29" i="3"/>
  <c r="B28" i="3"/>
  <c r="B22" i="3"/>
  <c r="B21" i="3"/>
  <c r="B20" i="3"/>
  <c r="B19" i="3"/>
  <c r="B18" i="3"/>
</calcChain>
</file>

<file path=xl/sharedStrings.xml><?xml version="1.0" encoding="utf-8"?>
<sst xmlns="http://schemas.openxmlformats.org/spreadsheetml/2006/main" count="305" uniqueCount="213">
  <si>
    <t>Total expenditures after six months</t>
  </si>
  <si>
    <t>Years</t>
  </si>
  <si>
    <t>Components of spending</t>
  </si>
  <si>
    <t>Components</t>
  </si>
  <si>
    <t>Direct Program Spending</t>
  </si>
  <si>
    <t>Major Transfers to Persons</t>
  </si>
  <si>
    <t>Major Transfers to Other Levels of Government</t>
  </si>
  <si>
    <t>Public Debt Charges</t>
  </si>
  <si>
    <t>Operating</t>
  </si>
  <si>
    <t>Capital</t>
  </si>
  <si>
    <t>Grants and Contributions</t>
  </si>
  <si>
    <t>Total Expenditures</t>
  </si>
  <si>
    <t>Total ($Billions)</t>
  </si>
  <si>
    <t>Falling Public Debt Interest Costs More than Offset by Other Spending Growth</t>
  </si>
  <si>
    <t>Year</t>
  </si>
  <si>
    <t>DPS share of Spending after 6 months ($Billions)</t>
  </si>
  <si>
    <t>The Public Service Begins to Grow Again</t>
  </si>
  <si>
    <t>Population of the Federal Public Service (Thousands)</t>
  </si>
  <si>
    <t>Evolution of Budgeted Provincial Capital Spending in 2016-17</t>
  </si>
  <si>
    <t>2015 Budget</t>
  </si>
  <si>
    <t>2016 Budget</t>
  </si>
  <si>
    <t>2016 Fall Updates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</si>
  <si>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</si>
  <si>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</si>
  <si>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</si>
  <si>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</si>
  <si>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</si>
  <si>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</si>
  <si>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</si>
  <si>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</si>
  <si>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</si>
  <si>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</si>
  <si>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</si>
  <si>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</si>
  <si>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</si>
  <si>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</si>
  <si>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</si>
  <si>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</si>
  <si>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</si>
  <si>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</si>
  <si>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</si>
  <si>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</si>
  <si>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</si>
  <si>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</si>
  <si>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</si>
  <si>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</si>
  <si>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</si>
  <si>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</si>
  <si>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</si>
  <si>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</si>
  <si>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</si>
  <si>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</si>
  <si>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</si>
  <si>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</si>
  <si>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Year/ Quarter</t>
  </si>
  <si>
    <t>Public Sector Fixed Capital Investment</t>
  </si>
  <si>
    <t>Historical Lapses in Federal Infrastructure Transfers</t>
  </si>
  <si>
    <t>Whole of Government expenditures</t>
  </si>
  <si>
    <t>Economic Affairs</t>
  </si>
  <si>
    <t>Strong Economic Growth</t>
  </si>
  <si>
    <t>Income security and employment for Canadians</t>
  </si>
  <si>
    <t>An Innovative and Knowledge-based Economy</t>
  </si>
  <si>
    <t>A Clean and Healthy Environment</t>
  </si>
  <si>
    <t>A Fair and Secure Marketplace</t>
  </si>
  <si>
    <t>Social Affairs</t>
  </si>
  <si>
    <t>A diverse society that promotes linguistic duality and social inclusion</t>
  </si>
  <si>
    <t>A Safe and Secure Canada</t>
  </si>
  <si>
    <t>Healthy Canadians</t>
  </si>
  <si>
    <t>A Vibrant Canadian Culture and Heritage</t>
  </si>
  <si>
    <t>International Affairs</t>
  </si>
  <si>
    <t>Global Poverty Reduction Through International Sustainable Development</t>
  </si>
  <si>
    <t>A Safe and Secure World Through International Engagement</t>
  </si>
  <si>
    <t>A Prosperous Canada Through Global Commerce</t>
  </si>
  <si>
    <t>A strong and mutually beneficial North American partnership</t>
  </si>
  <si>
    <t>Government Affairs</t>
  </si>
  <si>
    <t>Well-managed and efficient government operations</t>
  </si>
  <si>
    <t>A Transparent, Accountable and Responsive Federal Government</t>
  </si>
  <si>
    <t>Strong and Independent Democratic Institutions</t>
  </si>
  <si>
    <t>Government of Canada</t>
  </si>
  <si>
    <t>Occupational Injuries under Federal Jurisdiction</t>
  </si>
  <si>
    <t>Disabling Injuries</t>
  </si>
  <si>
    <t>Fatal Injuries</t>
  </si>
  <si>
    <t>Minor Injuries</t>
  </si>
  <si>
    <t>Federal Advertising Expenditures Gradually Declining</t>
  </si>
  <si>
    <t>Anne</t>
  </si>
  <si>
    <t>Total des dépenses après six mois</t>
  </si>
  <si>
    <t>Part des DPD après six mois</t>
  </si>
  <si>
    <t>Total (Milliards de $)</t>
  </si>
  <si>
    <t>Affaires économiques</t>
  </si>
  <si>
    <t>Une croissance économique forte</t>
  </si>
  <si>
    <t>La sécurité de revenu et l’emploi pour les Canadiens</t>
  </si>
  <si>
    <t>Une économie axée sur l’innovation et le savoir</t>
  </si>
  <si>
    <t>Un environnement propre et sain</t>
  </si>
  <si>
    <t>Un marché équitable et sécurisé</t>
  </si>
  <si>
    <t>Affaires sociales</t>
  </si>
  <si>
    <t>Une société diversifiée qui favorise la dualité linguistique et l’inclusion sociale</t>
  </si>
  <si>
    <t>Un Canada sécuritaire et sécurisé</t>
  </si>
  <si>
    <t>Des Canadiens en santé</t>
  </si>
  <si>
    <t>Une culture et un patrimoine canadiens dynamiques</t>
  </si>
  <si>
    <t>Affaires internationales</t>
  </si>
  <si>
    <t>La réduction de la pauvreté dans le monde grâce au développement international durable</t>
  </si>
  <si>
    <t>Un monde sécuritaire et sécurisé grâce à l'engagement international</t>
  </si>
  <si>
    <t>Un Canada prospère grâce au commerce international</t>
  </si>
  <si>
    <t>Un partenariat nord-américain fort et mutuellement avantageux</t>
  </si>
  <si>
    <t>Affaires gouvernementales</t>
  </si>
  <si>
    <t>Des activités gouvernementales bien gérées  et efficaces</t>
  </si>
  <si>
    <t>Un gouvernement fédéral transparent, responsable et sensible aux besoins des Canadiens</t>
  </si>
  <si>
    <t>Des institutions démocratiques fortes et indépendantes</t>
  </si>
  <si>
    <t>Le rajustement salarial</t>
  </si>
  <si>
    <t>Suspens</t>
  </si>
  <si>
    <t>Gouvernement du Canada</t>
  </si>
  <si>
    <t xml:space="preserve">Pay Adjustment </t>
  </si>
  <si>
    <t xml:space="preserve">Suspense </t>
  </si>
  <si>
    <t>Autorisations changement (%) a/a</t>
  </si>
  <si>
    <t>Dépenses après six mois changement en pourcentage</t>
  </si>
  <si>
    <t>Spending after nine months ($ millions)</t>
  </si>
  <si>
    <t>Spending after nine months (YoY Change (%))</t>
  </si>
  <si>
    <t>Change in Authorities YoY Change (%)</t>
  </si>
  <si>
    <t xml:space="preserve"> Dépenses après six mois (en millions de dollars)</t>
  </si>
  <si>
    <t>Catégories thématiques de dépenses</t>
  </si>
  <si>
    <t>Thematic Spending Area</t>
  </si>
  <si>
    <t>Dépenses pangouvernementales</t>
  </si>
  <si>
    <t xml:space="preserve">Composantes </t>
  </si>
  <si>
    <t>Dépenses totales</t>
  </si>
  <si>
    <t>Dépenses de programme directes</t>
  </si>
  <si>
    <t>Fonctionnement</t>
  </si>
  <si>
    <t>Immobilisations</t>
  </si>
  <si>
    <t>Subventions et contributions</t>
  </si>
  <si>
    <t>Principaux transferts aux particuliers</t>
  </si>
  <si>
    <t xml:space="preserve">Transferts aux autres ordres de gouvernement </t>
  </si>
  <si>
    <t>Frais de service de la dette</t>
  </si>
  <si>
    <t>2nd Quarter</t>
  </si>
  <si>
    <r>
      <t>2</t>
    </r>
    <r>
      <rPr>
        <vertAlign val="superscript"/>
        <sz val="9.5"/>
        <color theme="1"/>
        <rFont val="Segoe UI Semibold"/>
        <family val="2"/>
      </rPr>
      <t>e</t>
    </r>
    <r>
      <rPr>
        <sz val="9.5"/>
        <color theme="1"/>
        <rFont val="Segoe UI Semibold"/>
        <family val="2"/>
      </rPr>
      <t xml:space="preserve"> trimestre</t>
    </r>
  </si>
  <si>
    <t xml:space="preserve">Principaux transferts aux autres ordres de gouvernement </t>
  </si>
  <si>
    <t>Effectif de la fonction publique fédérale (Milliers)</t>
  </si>
  <si>
    <t>Budgets de 2015</t>
  </si>
  <si>
    <t>Budgets de 2016</t>
  </si>
  <si>
    <t>Mises à jour de l’automne 2016</t>
  </si>
  <si>
    <t>Totals ($Billions)/ Total (Milliards de $)</t>
  </si>
  <si>
    <t xml:space="preserve">Évolution des dépenses en immobilisations prévues dans les budgets des provinces en 2016-2017 </t>
  </si>
  <si>
    <t xml:space="preserve">La fonction publique recommence à croître </t>
  </si>
  <si>
    <t>Composantes des dépenses</t>
  </si>
  <si>
    <t>La baisse des charges d’intérêts de la dette publique est plus que compensée par la croissance d’autres dépenses</t>
  </si>
  <si>
    <t xml:space="preserve">Investissement en capital fixe dans le secteur public </t>
  </si>
  <si>
    <t>Anne/trimestre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</si>
  <si>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</si>
  <si>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</si>
  <si>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</si>
  <si>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</si>
  <si>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</si>
  <si>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</si>
  <si>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</si>
  <si>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</si>
  <si>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</si>
  <si>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</si>
  <si>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</si>
  <si>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</si>
  <si>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</si>
  <si>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</si>
  <si>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</si>
  <si>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</si>
  <si>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</si>
  <si>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</si>
  <si>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</si>
  <si>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</si>
  <si>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</si>
  <si>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</si>
  <si>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</si>
  <si>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</si>
  <si>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</si>
  <si>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</si>
  <si>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</si>
  <si>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</si>
  <si>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</si>
  <si>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</si>
  <si>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</si>
  <si>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</si>
  <si>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Total ($Billions)/ Total (Milliards de $)</t>
  </si>
  <si>
    <t>Péremptions historiques des transferts fédéraux en infrastructures</t>
  </si>
  <si>
    <t xml:space="preserve">Anne </t>
  </si>
  <si>
    <t>Péremption (gauche)</t>
  </si>
  <si>
    <t>Part des montants prévus au budget (droite)</t>
  </si>
  <si>
    <t>$Billions/ Milliards de $</t>
  </si>
  <si>
    <t>Lapses (LHS)</t>
  </si>
  <si>
    <t>Share of Budgeted Amounts (RHS)</t>
  </si>
  <si>
    <t>Accidents du travail dans les secteurs de ressort fédéral</t>
  </si>
  <si>
    <t xml:space="preserve">Accidents invalidants </t>
  </si>
  <si>
    <t xml:space="preserve">Accidents mortels </t>
  </si>
  <si>
    <t>Accidents mineurs</t>
  </si>
  <si>
    <t xml:space="preserve">Total </t>
  </si>
  <si>
    <t>Diminution progressive des dépenses fédérales en publicité</t>
  </si>
  <si>
    <t>Dépenses en publicité (Millions de $)</t>
  </si>
  <si>
    <t>Advertising Expenditures ($ Millions)</t>
  </si>
  <si>
    <t>Dépenses après six mois</t>
  </si>
  <si>
    <t>Autorisations Changement</t>
  </si>
  <si>
    <t>en millions de dollars</t>
  </si>
  <si>
    <t>changement en pourcentage</t>
  </si>
  <si>
    <t>(%) a/a</t>
  </si>
  <si>
    <t>Le rajustement salarial  (Note 1)</t>
  </si>
  <si>
    <t>Suspens (Note 2)</t>
  </si>
  <si>
    <t>2012-2013</t>
  </si>
  <si>
    <t>2013-2014</t>
  </si>
  <si>
    <t>2014-2015</t>
  </si>
  <si>
    <t>2015-2016</t>
  </si>
  <si>
    <t>2016-2017</t>
  </si>
  <si>
    <t>2009-2010</t>
  </si>
  <si>
    <t>2010-2011</t>
  </si>
  <si>
    <t>2011-2012</t>
  </si>
  <si>
    <t>2010–2011</t>
  </si>
  <si>
    <t>2011–2012</t>
  </si>
  <si>
    <t>2012–2013</t>
  </si>
  <si>
    <t>2013–2014</t>
  </si>
  <si>
    <t>2014–2015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</si>
</sst>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 * #,##0_)\ &quot;$&quot;_ ;_ * \(#,##0\)\ &quot;$&quot;_ ;_ * &quot;-&quot;??_)\ &quot;$&quot;_ ;_ @_ "/>
    <numFmt numFmtId="167" formatCode="###\ ###\ &quot;$&quot;"/>
    <numFmt numFmtId="169" formatCode=";;;"/>
    <numFmt numFmtId="170" formatCode="0.0\ %"/>
    <numFmt numFmtId="171" formatCode="0.0\ 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9.5"/>
      <color theme="1"/>
      <name val="Segoe UI Semibold"/>
      <family val="2"/>
    </font>
    <font>
      <vertAlign val="superscript"/>
      <sz val="9.5"/>
      <color theme="1"/>
      <name val="Segoe UI Semibold"/>
      <family val="2"/>
    </font>
    <font>
      <b/>
      <sz val="8"/>
      <color theme="1"/>
      <name val="Segoe UI"/>
      <family val="2"/>
    </font>
    <font>
      <sz val="8"/>
      <color theme="1"/>
      <name val="Segoe UI"/>
      <family val="2"/>
    </font>
    <font>
      <b/>
      <sz val="8.5"/>
      <color theme="0"/>
      <name val="Segoe UI"/>
      <family val="2"/>
    </font>
    <font>
      <sz val="7.5"/>
      <color theme="1"/>
      <name val="Segoe UI"/>
      <family val="2"/>
    </font>
    <font>
      <sz val="8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AF6EE"/>
        <bgColor indexed="64"/>
      </patternFill>
    </fill>
    <fill>
      <patternFill patternType="solid">
        <fgColor rgb="FF8E6B82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/>
    <xf numFmtId="2" fontId="0" fillId="0" borderId="0" xfId="1" applyNumberFormat="1" applyFont="1"/>
    <xf numFmtId="49" fontId="0" fillId="0" borderId="0" xfId="0" applyNumberFormat="1"/>
    <xf numFmtId="10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/>
    <xf numFmtId="0" fontId="0" fillId="0" borderId="0" xfId="0" applyFont="1"/>
    <xf numFmtId="9" fontId="0" fillId="0" borderId="0" xfId="2" applyFont="1"/>
    <xf numFmtId="166" fontId="9" fillId="2" borderId="0" xfId="3" applyNumberFormat="1" applyFont="1" applyFill="1" applyAlignment="1">
      <alignment horizontal="center" wrapText="1"/>
    </xf>
    <xf numFmtId="0" fontId="10" fillId="3" borderId="0" xfId="0" applyFont="1" applyFill="1" applyAlignment="1">
      <alignment horizontal="right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right" vertical="center" wrapText="1"/>
    </xf>
    <xf numFmtId="0" fontId="8" fillId="2" borderId="0" xfId="0" applyFont="1" applyFill="1" applyAlignment="1"/>
    <xf numFmtId="0" fontId="9" fillId="2" borderId="0" xfId="0" applyFont="1" applyFill="1" applyAlignment="1"/>
    <xf numFmtId="0" fontId="10" fillId="3" borderId="0" xfId="0" applyFont="1" applyFill="1" applyAlignment="1">
      <alignment horizontal="right" vertical="center"/>
    </xf>
    <xf numFmtId="167" fontId="10" fillId="3" borderId="1" xfId="3" applyNumberFormat="1" applyFont="1" applyFill="1" applyBorder="1" applyAlignment="1">
      <alignment horizontal="right" vertical="center"/>
    </xf>
    <xf numFmtId="169" fontId="10" fillId="3" borderId="0" xfId="0" applyNumberFormat="1" applyFont="1" applyFill="1" applyAlignment="1">
      <alignment horizontal="right" vertical="center"/>
    </xf>
    <xf numFmtId="167" fontId="9" fillId="2" borderId="3" xfId="3" applyNumberFormat="1" applyFont="1" applyFill="1" applyBorder="1" applyAlignment="1">
      <alignment horizontal="right" vertical="center"/>
    </xf>
    <xf numFmtId="170" fontId="9" fillId="2" borderId="2" xfId="0" applyNumberFormat="1" applyFont="1" applyFill="1" applyBorder="1" applyAlignment="1">
      <alignment horizontal="right" vertical="center"/>
    </xf>
    <xf numFmtId="169" fontId="9" fillId="2" borderId="2" xfId="0" applyNumberFormat="1" applyFont="1" applyFill="1" applyBorder="1" applyAlignment="1">
      <alignment horizontal="right" vertical="center"/>
    </xf>
    <xf numFmtId="169" fontId="9" fillId="2" borderId="4" xfId="0" applyNumberFormat="1" applyFont="1" applyFill="1" applyBorder="1" applyAlignment="1">
      <alignment horizontal="right" vertical="center"/>
    </xf>
    <xf numFmtId="167" fontId="12" fillId="3" borderId="3" xfId="3" applyNumberFormat="1" applyFont="1" applyFill="1" applyBorder="1" applyAlignment="1">
      <alignment horizontal="right" vertical="center"/>
    </xf>
    <xf numFmtId="169" fontId="9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  <xf numFmtId="171" fontId="9" fillId="2" borderId="2" xfId="0" applyNumberFormat="1" applyFont="1" applyFill="1" applyBorder="1" applyAlignment="1">
      <alignment horizontal="right" vertical="center"/>
    </xf>
    <xf numFmtId="171" fontId="9" fillId="2" borderId="4" xfId="0" applyNumberFormat="1" applyFont="1" applyFill="1" applyBorder="1" applyAlignment="1">
      <alignment horizontal="right" vertical="center"/>
    </xf>
    <xf numFmtId="171" fontId="10" fillId="3" borderId="0" xfId="0" applyNumberFormat="1" applyFont="1" applyFill="1" applyAlignment="1">
      <alignment horizontal="right" vertical="center"/>
    </xf>
    <xf numFmtId="171" fontId="10" fillId="3" borderId="0" xfId="2" applyNumberFormat="1" applyFont="1" applyFill="1" applyAlignment="1">
      <alignment horizontal="right" vertic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4AB6C"/>
      <color rgb="FF1A4582"/>
      <color rgb="FF638E5D"/>
      <color rgb="FF4C343F"/>
      <color rgb="FF7F7F7F"/>
      <color rgb="FFBBC0E1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94400699912516E-2"/>
          <c:y val="9.7222222222222224E-2"/>
          <c:w val="0.89265004374453194"/>
          <c:h val="0.72730679498396045"/>
        </c:manualLayout>
      </c:layout>
      <c:barChart>
        <c:barDir val="col"/>
        <c:grouping val="clustered"/>
        <c:varyColors val="0"/>
        <c:ser>
          <c:idx val="0"/>
          <c:order val="0"/>
          <c:tx>
            <c:v>2e trimestre</c:v>
          </c:tx>
          <c:spPr>
            <a:solidFill>
              <a:srgbClr val="1A458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Segoe UI" panose="020B0502040204020203" pitchFamily="34" charset="0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2-1'!$A$7:$A$11</c:f>
              <c:strCache>
                <c:ptCount val="5"/>
                <c:pt idx="0">
                  <c:v>2012-2013</c:v>
                </c:pt>
                <c:pt idx="1">
                  <c:v>2013-2014</c:v>
                </c:pt>
                <c:pt idx="2">
                  <c:v>2014-2015</c:v>
                </c:pt>
                <c:pt idx="3">
                  <c:v>2015-2016</c:v>
                </c:pt>
                <c:pt idx="4">
                  <c:v>2016-2017</c:v>
                </c:pt>
              </c:strCache>
            </c:strRef>
          </c:cat>
          <c:val>
            <c:numRef>
              <c:f>'Fig 2-1'!$B$7:$B$11</c:f>
              <c:numCache>
                <c:formatCode>0.00</c:formatCode>
                <c:ptCount val="5"/>
                <c:pt idx="0">
                  <c:v>121.14285599999999</c:v>
                </c:pt>
                <c:pt idx="1">
                  <c:v>124.89124200000001</c:v>
                </c:pt>
                <c:pt idx="2">
                  <c:v>125.963684</c:v>
                </c:pt>
                <c:pt idx="3">
                  <c:v>131.57624100000001</c:v>
                </c:pt>
                <c:pt idx="4">
                  <c:v>136.451414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371370456"/>
        <c:axId val="371370848"/>
      </c:barChart>
      <c:catAx>
        <c:axId val="371370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  <c:crossAx val="371370848"/>
        <c:crosses val="autoZero"/>
        <c:auto val="1"/>
        <c:lblAlgn val="ctr"/>
        <c:lblOffset val="100"/>
        <c:noMultiLvlLbl val="0"/>
      </c:catAx>
      <c:valAx>
        <c:axId val="37137084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  <c:crossAx val="37137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935936132983375"/>
          <c:y val="0.92004957713619129"/>
          <c:w val="0.16068241469816272"/>
          <c:h val="7.6567147856517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6794400699912516E-2"/>
          <c:y val="0.13615185134475127"/>
          <c:w val="0.89265004374453194"/>
          <c:h val="0.68837757256098431"/>
        </c:manualLayout>
      </c:layout>
      <c:barChart>
        <c:barDir val="col"/>
        <c:grouping val="clustered"/>
        <c:varyColors val="0"/>
        <c:ser>
          <c:idx val="0"/>
          <c:order val="0"/>
          <c:tx>
            <c:v>Dépenses de programme directes</c:v>
          </c:tx>
          <c:spPr>
            <a:solidFill>
              <a:srgbClr val="1A458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Segoe UI" panose="020B0502040204020203" pitchFamily="34" charset="0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2-3'!$A$8:$A$12</c:f>
              <c:strCache>
                <c:ptCount val="5"/>
                <c:pt idx="0">
                  <c:v>2012-2013</c:v>
                </c:pt>
                <c:pt idx="1">
                  <c:v>2013-2014</c:v>
                </c:pt>
                <c:pt idx="2">
                  <c:v>2014-2015</c:v>
                </c:pt>
                <c:pt idx="3">
                  <c:v>2015-2016</c:v>
                </c:pt>
                <c:pt idx="4">
                  <c:v>2016-2017</c:v>
                </c:pt>
              </c:strCache>
            </c:strRef>
          </c:cat>
          <c:val>
            <c:numRef>
              <c:f>'Fig 2-3'!$B$8:$B$12</c:f>
              <c:numCache>
                <c:formatCode>0.00</c:formatCode>
                <c:ptCount val="5"/>
                <c:pt idx="0">
                  <c:v>40.984069220370003</c:v>
                </c:pt>
                <c:pt idx="1">
                  <c:v>45.41013988177</c:v>
                </c:pt>
                <c:pt idx="2">
                  <c:v>43.94188324932</c:v>
                </c:pt>
                <c:pt idx="3">
                  <c:v>44.171415555590002</c:v>
                </c:pt>
                <c:pt idx="4">
                  <c:v>46.382975890860003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70354512"/>
        <c:axId val="371371240"/>
      </c:barChart>
      <c:catAx>
        <c:axId val="37035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  <c:crossAx val="371371240"/>
        <c:crosses val="autoZero"/>
        <c:auto val="1"/>
        <c:lblAlgn val="ctr"/>
        <c:lblOffset val="100"/>
        <c:tickLblSkip val="2"/>
        <c:noMultiLvlLbl val="0"/>
      </c:catAx>
      <c:valAx>
        <c:axId val="37137124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  <c:crossAx val="3703545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8713706620005836"/>
          <c:y val="0.92004957713619129"/>
          <c:w val="0.61994167395742195"/>
          <c:h val="7.6567147856517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6794400699912516E-2"/>
          <c:y val="0.13615185134475127"/>
          <c:w val="0.89265004374453194"/>
          <c:h val="0.68837757256098431"/>
        </c:manualLayout>
      </c:layout>
      <c:barChart>
        <c:barDir val="col"/>
        <c:grouping val="clustered"/>
        <c:varyColors val="0"/>
        <c:ser>
          <c:idx val="0"/>
          <c:order val="0"/>
          <c:tx>
            <c:v>Principaux transferts aux autres ordres de gouvernement</c:v>
          </c:tx>
          <c:spPr>
            <a:solidFill>
              <a:srgbClr val="4C343F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Segoe UI" panose="020B0502040204020203" pitchFamily="34" charset="0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2-3'!$A$18:$A$22</c:f>
              <c:strCache>
                <c:ptCount val="5"/>
                <c:pt idx="0">
                  <c:v>2012-2013</c:v>
                </c:pt>
                <c:pt idx="1">
                  <c:v>2013-2014</c:v>
                </c:pt>
                <c:pt idx="2">
                  <c:v>2014-2015</c:v>
                </c:pt>
                <c:pt idx="3">
                  <c:v>2015-2016</c:v>
                </c:pt>
                <c:pt idx="4">
                  <c:v>2016-2017</c:v>
                </c:pt>
              </c:strCache>
            </c:strRef>
          </c:cat>
          <c:val>
            <c:numRef>
              <c:f>'Fig 2-3'!$B$18:$B$22</c:f>
              <c:numCache>
                <c:formatCode>0.00</c:formatCode>
                <c:ptCount val="5"/>
                <c:pt idx="0">
                  <c:v>28.533052852220003</c:v>
                </c:pt>
                <c:pt idx="1">
                  <c:v>29.304981976320001</c:v>
                </c:pt>
                <c:pt idx="2">
                  <c:v>30.498437473319999</c:v>
                </c:pt>
                <c:pt idx="3">
                  <c:v>31.975279234119999</c:v>
                </c:pt>
                <c:pt idx="4">
                  <c:v>33.540719381620001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71372024"/>
        <c:axId val="371372416"/>
      </c:barChart>
      <c:catAx>
        <c:axId val="371372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  <c:crossAx val="371372416"/>
        <c:crosses val="autoZero"/>
        <c:auto val="1"/>
        <c:lblAlgn val="ctr"/>
        <c:lblOffset val="100"/>
        <c:tickLblSkip val="2"/>
        <c:noMultiLvlLbl val="0"/>
      </c:catAx>
      <c:valAx>
        <c:axId val="371372416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  <c:crossAx val="37137202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5116881051025634E-2"/>
          <c:y val="0.92004957713619129"/>
          <c:w val="0.82196192418096503"/>
          <c:h val="7.6567147856517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6794400699912516E-2"/>
          <c:y val="0.13615185134475127"/>
          <c:w val="0.89265004374453194"/>
          <c:h val="0.68837757256098431"/>
        </c:manualLayout>
      </c:layout>
      <c:barChart>
        <c:barDir val="col"/>
        <c:grouping val="clustered"/>
        <c:varyColors val="0"/>
        <c:ser>
          <c:idx val="0"/>
          <c:order val="0"/>
          <c:tx>
            <c:v>Frais de service de la dette</c:v>
          </c:tx>
          <c:spPr>
            <a:solidFill>
              <a:srgbClr val="638E5D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Segoe UI" panose="020B0502040204020203" pitchFamily="34" charset="0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2-3'!$A$28:$A$32</c:f>
              <c:strCache>
                <c:ptCount val="5"/>
                <c:pt idx="0">
                  <c:v>2012-2013</c:v>
                </c:pt>
                <c:pt idx="1">
                  <c:v>2013-2014</c:v>
                </c:pt>
                <c:pt idx="2">
                  <c:v>2014-2015</c:v>
                </c:pt>
                <c:pt idx="3">
                  <c:v>2015-2016</c:v>
                </c:pt>
                <c:pt idx="4">
                  <c:v>2016-2017</c:v>
                </c:pt>
              </c:strCache>
            </c:strRef>
          </c:cat>
          <c:val>
            <c:numRef>
              <c:f>'Fig 2-3'!$B$28:$B$32</c:f>
              <c:numCache>
                <c:formatCode>0.00</c:formatCode>
                <c:ptCount val="5"/>
                <c:pt idx="0">
                  <c:v>13.256567730760001</c:v>
                </c:pt>
                <c:pt idx="1">
                  <c:v>13.373545021010001</c:v>
                </c:pt>
                <c:pt idx="2">
                  <c:v>12.762484875829999</c:v>
                </c:pt>
                <c:pt idx="3">
                  <c:v>12.435211750139999</c:v>
                </c:pt>
                <c:pt idx="4">
                  <c:v>10.93138016212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74867104"/>
        <c:axId val="374867496"/>
      </c:barChart>
      <c:catAx>
        <c:axId val="3748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  <c:crossAx val="374867496"/>
        <c:crosses val="autoZero"/>
        <c:auto val="1"/>
        <c:lblAlgn val="ctr"/>
        <c:lblOffset val="100"/>
        <c:tickLblSkip val="2"/>
        <c:noMultiLvlLbl val="0"/>
      </c:catAx>
      <c:valAx>
        <c:axId val="374867496"/>
        <c:scaling>
          <c:orientation val="minMax"/>
          <c:max val="1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  <c:crossAx val="37486710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4968385974225132"/>
          <c:y val="0.92004948720616964"/>
          <c:w val="0.61994167395742195"/>
          <c:h val="7.6567147856517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6794400699912516E-2"/>
          <c:y val="0.13615185134475127"/>
          <c:w val="0.89265004374453194"/>
          <c:h val="0.68837757256098431"/>
        </c:manualLayout>
      </c:layout>
      <c:barChart>
        <c:barDir val="col"/>
        <c:grouping val="clustered"/>
        <c:varyColors val="0"/>
        <c:ser>
          <c:idx val="0"/>
          <c:order val="0"/>
          <c:tx>
            <c:v>Principaux transferts aux particuliers</c:v>
          </c:tx>
          <c:spPr>
            <a:solidFill>
              <a:srgbClr val="C4AB6C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Segoe UI" panose="020B0502040204020203" pitchFamily="34" charset="0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2-3'!$A$38:$A$42</c:f>
              <c:strCache>
                <c:ptCount val="5"/>
                <c:pt idx="0">
                  <c:v>2012-2013</c:v>
                </c:pt>
                <c:pt idx="1">
                  <c:v>2013-2014</c:v>
                </c:pt>
                <c:pt idx="2">
                  <c:v>2014-2015</c:v>
                </c:pt>
                <c:pt idx="3">
                  <c:v>2015-2016</c:v>
                </c:pt>
                <c:pt idx="4">
                  <c:v>2016-2017</c:v>
                </c:pt>
              </c:strCache>
            </c:strRef>
          </c:cat>
          <c:val>
            <c:numRef>
              <c:f>'Fig 2-3'!$B$38:$B$42</c:f>
              <c:numCache>
                <c:formatCode>0.00</c:formatCode>
                <c:ptCount val="5"/>
                <c:pt idx="0">
                  <c:v>36.193577877199999</c:v>
                </c:pt>
                <c:pt idx="1">
                  <c:v>37.263438395400001</c:v>
                </c:pt>
                <c:pt idx="2">
                  <c:v>38.07952883374</c:v>
                </c:pt>
                <c:pt idx="3">
                  <c:v>42.965318148199998</c:v>
                </c:pt>
                <c:pt idx="4">
                  <c:v>45.657356588360003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74868280"/>
        <c:axId val="374868672"/>
      </c:barChart>
      <c:catAx>
        <c:axId val="374868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  <c:crossAx val="374868672"/>
        <c:crosses val="autoZero"/>
        <c:auto val="1"/>
        <c:lblAlgn val="ctr"/>
        <c:lblOffset val="100"/>
        <c:tickLblSkip val="2"/>
        <c:noMultiLvlLbl val="0"/>
      </c:catAx>
      <c:valAx>
        <c:axId val="37486867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  <c:crossAx val="37486828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5142874316282984"/>
          <c:y val="0.92004957713619129"/>
          <c:w val="0.75564985674500607"/>
          <c:h val="7.6567147856517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808180227471562E-2"/>
          <c:y val="0.10648148148148148"/>
          <c:w val="0.90463626421697285"/>
          <c:h val="0.683147054534849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2-4'!$B$5</c:f>
              <c:strCache>
                <c:ptCount val="1"/>
                <c:pt idx="0">
                  <c:v>Fonctionnement</c:v>
                </c:pt>
              </c:strCache>
            </c:strRef>
          </c:tx>
          <c:spPr>
            <a:solidFill>
              <a:srgbClr val="1A458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Segoe UI" panose="020B0502040204020203" pitchFamily="34" charset="0"/>
                    <a:cs typeface="Segoe UI" panose="020B0502040204020203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2-4'!$A$6:$A$10</c:f>
              <c:strCache>
                <c:ptCount val="5"/>
                <c:pt idx="0">
                  <c:v>2012-2013</c:v>
                </c:pt>
                <c:pt idx="1">
                  <c:v>2013-2014</c:v>
                </c:pt>
                <c:pt idx="2">
                  <c:v>2014-2015</c:v>
                </c:pt>
                <c:pt idx="3">
                  <c:v>2015-2016</c:v>
                </c:pt>
                <c:pt idx="4">
                  <c:v>2016-2017</c:v>
                </c:pt>
              </c:strCache>
            </c:strRef>
          </c:cat>
          <c:val>
            <c:numRef>
              <c:f>'Fig 2-4'!$B$6:$B$10</c:f>
              <c:numCache>
                <c:formatCode>0.00</c:formatCode>
                <c:ptCount val="5"/>
                <c:pt idx="0">
                  <c:v>23.210887905310003</c:v>
                </c:pt>
                <c:pt idx="1">
                  <c:v>27.01731953554</c:v>
                </c:pt>
                <c:pt idx="2">
                  <c:v>26.01129940793</c:v>
                </c:pt>
                <c:pt idx="3">
                  <c:v>26.246154962759999</c:v>
                </c:pt>
                <c:pt idx="4">
                  <c:v>26.624767902880002</c:v>
                </c:pt>
              </c:numCache>
            </c:numRef>
          </c:val>
        </c:ser>
        <c:ser>
          <c:idx val="1"/>
          <c:order val="1"/>
          <c:tx>
            <c:strRef>
              <c:f>'Fig 2-4'!$C$5</c:f>
              <c:strCache>
                <c:ptCount val="1"/>
                <c:pt idx="0">
                  <c:v>Subventions et contributions</c:v>
                </c:pt>
              </c:strCache>
            </c:strRef>
          </c:tx>
          <c:spPr>
            <a:solidFill>
              <a:srgbClr val="638E5D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Segoe UI" panose="020B0502040204020203" pitchFamily="34" charset="0"/>
                    <a:cs typeface="Segoe UI" panose="020B0502040204020203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2-4'!$A$6:$A$10</c:f>
              <c:strCache>
                <c:ptCount val="5"/>
                <c:pt idx="0">
                  <c:v>2012-2013</c:v>
                </c:pt>
                <c:pt idx="1">
                  <c:v>2013-2014</c:v>
                </c:pt>
                <c:pt idx="2">
                  <c:v>2014-2015</c:v>
                </c:pt>
                <c:pt idx="3">
                  <c:v>2015-2016</c:v>
                </c:pt>
                <c:pt idx="4">
                  <c:v>2016-2017</c:v>
                </c:pt>
              </c:strCache>
            </c:strRef>
          </c:cat>
          <c:val>
            <c:numRef>
              <c:f>'Fig 2-4'!$C$6:$C$10</c:f>
              <c:numCache>
                <c:formatCode>0.00</c:formatCode>
                <c:ptCount val="5"/>
                <c:pt idx="0">
                  <c:v>16.097719239020002</c:v>
                </c:pt>
                <c:pt idx="1">
                  <c:v>16.301019119540001</c:v>
                </c:pt>
                <c:pt idx="2">
                  <c:v>15.990665824139999</c:v>
                </c:pt>
                <c:pt idx="3">
                  <c:v>15.878727924629999</c:v>
                </c:pt>
                <c:pt idx="4">
                  <c:v>17.53086820359</c:v>
                </c:pt>
              </c:numCache>
            </c:numRef>
          </c:val>
        </c:ser>
        <c:ser>
          <c:idx val="2"/>
          <c:order val="2"/>
          <c:tx>
            <c:strRef>
              <c:f>'Fig 2-4'!$D$5</c:f>
              <c:strCache>
                <c:ptCount val="1"/>
                <c:pt idx="0">
                  <c:v>Immobilisations</c:v>
                </c:pt>
              </c:strCache>
            </c:strRef>
          </c:tx>
          <c:spPr>
            <a:solidFill>
              <a:srgbClr val="C4AB6C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Segoe UI" panose="020B0502040204020203" pitchFamily="34" charset="0"/>
                    <a:cs typeface="Segoe UI" panose="020B0502040204020203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2-4'!$A$6:$A$10</c:f>
              <c:strCache>
                <c:ptCount val="5"/>
                <c:pt idx="0">
                  <c:v>2012-2013</c:v>
                </c:pt>
                <c:pt idx="1">
                  <c:v>2013-2014</c:v>
                </c:pt>
                <c:pt idx="2">
                  <c:v>2014-2015</c:v>
                </c:pt>
                <c:pt idx="3">
                  <c:v>2015-2016</c:v>
                </c:pt>
                <c:pt idx="4">
                  <c:v>2016-2017</c:v>
                </c:pt>
              </c:strCache>
            </c:strRef>
          </c:cat>
          <c:val>
            <c:numRef>
              <c:f>'Fig 2-4'!$D$6:$D$10</c:f>
              <c:numCache>
                <c:formatCode>0.00</c:formatCode>
                <c:ptCount val="5"/>
                <c:pt idx="0">
                  <c:v>1.6754620760399999</c:v>
                </c:pt>
                <c:pt idx="1">
                  <c:v>2.0918012266899999</c:v>
                </c:pt>
                <c:pt idx="2">
                  <c:v>1.9399180172499999</c:v>
                </c:pt>
                <c:pt idx="3">
                  <c:v>2.0465326682000002</c:v>
                </c:pt>
                <c:pt idx="4">
                  <c:v>2.2273397843899998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74871024"/>
        <c:axId val="374871416"/>
      </c:barChart>
      <c:catAx>
        <c:axId val="37487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  <c:crossAx val="374871416"/>
        <c:crosses val="autoZero"/>
        <c:auto val="1"/>
        <c:lblAlgn val="ctr"/>
        <c:lblOffset val="100"/>
        <c:noMultiLvlLbl val="0"/>
      </c:catAx>
      <c:valAx>
        <c:axId val="37487141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  <c:crossAx val="37487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27734033245847E-2"/>
          <c:y val="9.7222222222222224E-2"/>
          <c:w val="0.84130008748906382"/>
          <c:h val="0.69240631379410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2-8'!$B$5</c:f>
              <c:strCache>
                <c:ptCount val="1"/>
                <c:pt idx="0">
                  <c:v>Péremption (gauche)</c:v>
                </c:pt>
              </c:strCache>
            </c:strRef>
          </c:tx>
          <c:spPr>
            <a:solidFill>
              <a:srgbClr val="1A4582"/>
            </a:solidFill>
            <a:ln>
              <a:noFill/>
            </a:ln>
            <a:effectLst/>
          </c:spPr>
          <c:invertIfNegative val="0"/>
          <c:cat>
            <c:strRef>
              <c:f>'Fig 2-8'!$A$6:$A$12</c:f>
              <c:strCache>
                <c:ptCount val="7"/>
                <c:pt idx="0">
                  <c:v>2009-2010</c:v>
                </c:pt>
                <c:pt idx="1">
                  <c:v>2010-2011</c:v>
                </c:pt>
                <c:pt idx="2">
                  <c:v>2011-2012</c:v>
                </c:pt>
                <c:pt idx="3">
                  <c:v>2012-2013</c:v>
                </c:pt>
                <c:pt idx="4">
                  <c:v>2013-2014</c:v>
                </c:pt>
                <c:pt idx="5">
                  <c:v>2014-2015</c:v>
                </c:pt>
                <c:pt idx="6">
                  <c:v>2015-2016</c:v>
                </c:pt>
              </c:strCache>
            </c:strRef>
          </c:cat>
          <c:val>
            <c:numRef>
              <c:f>'Fig 2-8'!$B$6:$B$12</c:f>
              <c:numCache>
                <c:formatCode>0.00</c:formatCode>
                <c:ptCount val="7"/>
                <c:pt idx="0">
                  <c:v>1.245659512</c:v>
                </c:pt>
                <c:pt idx="1">
                  <c:v>2.9699372679999998</c:v>
                </c:pt>
                <c:pt idx="2">
                  <c:v>1.759482105</c:v>
                </c:pt>
                <c:pt idx="3">
                  <c:v>1.5511330409999999</c:v>
                </c:pt>
                <c:pt idx="4">
                  <c:v>0.63880787299999997</c:v>
                </c:pt>
                <c:pt idx="5">
                  <c:v>0.53084992799999997</c:v>
                </c:pt>
                <c:pt idx="6">
                  <c:v>0.46518841500000002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4869064"/>
        <c:axId val="374871808"/>
      </c:barChart>
      <c:lineChart>
        <c:grouping val="standard"/>
        <c:varyColors val="0"/>
        <c:ser>
          <c:idx val="1"/>
          <c:order val="1"/>
          <c:tx>
            <c:strRef>
              <c:f>'Fig 2-8'!$C$5</c:f>
              <c:strCache>
                <c:ptCount val="1"/>
                <c:pt idx="0">
                  <c:v>Part des montants prévus au budget (droite)</c:v>
                </c:pt>
              </c:strCache>
            </c:strRef>
          </c:tx>
          <c:spPr>
            <a:ln w="28575" cap="rnd">
              <a:solidFill>
                <a:srgbClr val="C4AB6C"/>
              </a:solidFill>
              <a:round/>
            </a:ln>
            <a:effectLst/>
          </c:spPr>
          <c:marker>
            <c:symbol val="none"/>
          </c:marker>
          <c:cat>
            <c:strRef>
              <c:f>'Fig 2-8'!$A$6:$A$12</c:f>
              <c:strCache>
                <c:ptCount val="7"/>
                <c:pt idx="0">
                  <c:v>2009-2010</c:v>
                </c:pt>
                <c:pt idx="1">
                  <c:v>2010-2011</c:v>
                </c:pt>
                <c:pt idx="2">
                  <c:v>2011-2012</c:v>
                </c:pt>
                <c:pt idx="3">
                  <c:v>2012-2013</c:v>
                </c:pt>
                <c:pt idx="4">
                  <c:v>2013-2014</c:v>
                </c:pt>
                <c:pt idx="5">
                  <c:v>2014-2015</c:v>
                </c:pt>
                <c:pt idx="6">
                  <c:v>2015-2016</c:v>
                </c:pt>
              </c:strCache>
            </c:strRef>
          </c:cat>
          <c:val>
            <c:numRef>
              <c:f>'Fig 2-8'!$C$6:$C$12</c:f>
              <c:numCache>
                <c:formatCode>0%</c:formatCode>
                <c:ptCount val="7"/>
                <c:pt idx="0">
                  <c:v>0.36117527752476541</c:v>
                </c:pt>
                <c:pt idx="1">
                  <c:v>0.40795485495889927</c:v>
                </c:pt>
                <c:pt idx="2">
                  <c:v>0.29538457357901138</c:v>
                </c:pt>
                <c:pt idx="3">
                  <c:v>0.30095999388920841</c:v>
                </c:pt>
                <c:pt idx="4">
                  <c:v>0.15572964515458398</c:v>
                </c:pt>
                <c:pt idx="5">
                  <c:v>0.33896239493021552</c:v>
                </c:pt>
                <c:pt idx="6">
                  <c:v>0.29631824117561095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872592"/>
        <c:axId val="374872200"/>
      </c:lineChart>
      <c:catAx>
        <c:axId val="37486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  <c:crossAx val="374871808"/>
        <c:crosses val="autoZero"/>
        <c:auto val="1"/>
        <c:lblAlgn val="ctr"/>
        <c:lblOffset val="100"/>
        <c:noMultiLvlLbl val="0"/>
      </c:catAx>
      <c:valAx>
        <c:axId val="374871808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  <c:crossAx val="374869064"/>
        <c:crosses val="autoZero"/>
        <c:crossBetween val="between"/>
      </c:valAx>
      <c:valAx>
        <c:axId val="374872200"/>
        <c:scaling>
          <c:orientation val="minMax"/>
        </c:scaling>
        <c:delete val="0"/>
        <c:axPos val="r"/>
        <c:numFmt formatCode="0\ 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  <c:crossAx val="374872592"/>
        <c:crosses val="max"/>
        <c:crossBetween val="between"/>
      </c:valAx>
      <c:catAx>
        <c:axId val="374872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4872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6794400699912516E-2"/>
          <c:y val="0.13615185134475127"/>
          <c:w val="0.89265004374453194"/>
          <c:h val="0.68837757256098431"/>
        </c:manualLayout>
      </c:layout>
      <c:barChart>
        <c:barDir val="col"/>
        <c:grouping val="clustered"/>
        <c:varyColors val="0"/>
        <c:ser>
          <c:idx val="0"/>
          <c:order val="0"/>
          <c:tx>
            <c:v>Dépenses en publicité</c:v>
          </c:tx>
          <c:spPr>
            <a:solidFill>
              <a:srgbClr val="1A4582"/>
            </a:solidFill>
            <a:ln>
              <a:noFill/>
            </a:ln>
            <a:effectLst/>
          </c:spPr>
          <c:invertIfNegative val="0"/>
          <c:cat>
            <c:strRef>
              <c:f>'Fig 3-3'!$A$6:$A$10</c:f>
              <c:strCache>
                <c:ptCount val="5"/>
                <c:pt idx="0">
                  <c:v>2010–2011</c:v>
                </c:pt>
                <c:pt idx="1">
                  <c:v>2011–2012</c:v>
                </c:pt>
                <c:pt idx="2">
                  <c:v>2012–2013</c:v>
                </c:pt>
                <c:pt idx="3">
                  <c:v>2013–2014</c:v>
                </c:pt>
                <c:pt idx="4">
                  <c:v>2014–2015</c:v>
                </c:pt>
              </c:strCache>
            </c:strRef>
          </c:cat>
          <c:val>
            <c:numRef>
              <c:f>'Fig 3-3'!$B$6:$B$10</c:f>
              <c:numCache>
                <c:formatCode>General</c:formatCode>
                <c:ptCount val="5"/>
                <c:pt idx="0">
                  <c:v>83.3</c:v>
                </c:pt>
                <c:pt idx="1">
                  <c:v>78.5</c:v>
                </c:pt>
                <c:pt idx="2">
                  <c:v>69</c:v>
                </c:pt>
                <c:pt idx="3">
                  <c:v>75.2</c:v>
                </c:pt>
                <c:pt idx="4">
                  <c:v>68.7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70354120"/>
        <c:axId val="375814584"/>
      </c:barChart>
      <c:catAx>
        <c:axId val="37035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  <c:crossAx val="375814584"/>
        <c:crosses val="autoZero"/>
        <c:auto val="1"/>
        <c:lblAlgn val="ctr"/>
        <c:lblOffset val="100"/>
        <c:noMultiLvlLbl val="0"/>
      </c:catAx>
      <c:valAx>
        <c:axId val="375814584"/>
        <c:scaling>
          <c:orientation val="minMax"/>
          <c:max val="85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  <c:crossAx val="37035412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8713706620005836"/>
          <c:y val="0.92004957713619129"/>
          <c:w val="0.61994167395742195"/>
          <c:h val="7.6567147856517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12" Type="http://schemas.openxmlformats.org/officeDocument/2006/relationships/chart" Target="../charts/chart5.xml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chart" Target="../charts/chart4.xml"/><Relationship Id="rId5" Type="http://schemas.openxmlformats.org/officeDocument/2006/relationships/image" Target="../media/image9.png"/><Relationship Id="rId10" Type="http://schemas.openxmlformats.org/officeDocument/2006/relationships/chart" Target="../charts/chart3.xml"/><Relationship Id="rId4" Type="http://schemas.openxmlformats.org/officeDocument/2006/relationships/image" Target="../media/image8.png"/><Relationship Id="rId9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16</xdr:row>
      <xdr:rowOff>180975</xdr:rowOff>
    </xdr:from>
    <xdr:to>
      <xdr:col>11</xdr:col>
      <xdr:colOff>561975</xdr:colOff>
      <xdr:row>31</xdr:row>
      <xdr:rowOff>11656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9875" y="3238500"/>
          <a:ext cx="4486275" cy="2688181"/>
        </a:xfrm>
        <a:prstGeom prst="rect">
          <a:avLst/>
        </a:prstGeom>
      </xdr:spPr>
    </xdr:pic>
    <xdr:clientData/>
  </xdr:twoCellAnchor>
  <xdr:twoCellAnchor editAs="oneCell">
    <xdr:from>
      <xdr:col>12</xdr:col>
      <xdr:colOff>266700</xdr:colOff>
      <xdr:row>17</xdr:row>
      <xdr:rowOff>38100</xdr:rowOff>
    </xdr:from>
    <xdr:to>
      <xdr:col>19</xdr:col>
      <xdr:colOff>114657</xdr:colOff>
      <xdr:row>30</xdr:row>
      <xdr:rowOff>30694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0475" y="3286125"/>
          <a:ext cx="4115157" cy="2469094"/>
        </a:xfrm>
        <a:prstGeom prst="rect">
          <a:avLst/>
        </a:prstGeom>
      </xdr:spPr>
    </xdr:pic>
    <xdr:clientData/>
  </xdr:twoCellAnchor>
  <xdr:twoCellAnchor>
    <xdr:from>
      <xdr:col>4</xdr:col>
      <xdr:colOff>504825</xdr:colOff>
      <xdr:row>0</xdr:row>
      <xdr:rowOff>119062</xdr:rowOff>
    </xdr:from>
    <xdr:to>
      <xdr:col>12</xdr:col>
      <xdr:colOff>200025</xdr:colOff>
      <xdr:row>14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0.02083</cdr:x>
      <cdr:y>0.01215</cdr:y>
    </cdr:from>
    <cdr:to>
      <cdr:x>0.38958</cdr:x>
      <cdr:y>0.09201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5250" y="33338"/>
          <a:ext cx="16859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tlCol="0"/>
        <a:lstStyle xmlns:a="http://schemas.openxmlformats.org/drawingml/2006/main"/>
        <a:p xmlns:a="http://schemas.openxmlformats.org/drawingml/2006/main">
          <a:r>
            <a:rPr lang="en-US" sz="800" i="1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Milliards de $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12</xdr:col>
      <xdr:colOff>457557</xdr:colOff>
      <xdr:row>11</xdr:row>
      <xdr:rowOff>129733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0"/>
          <a:ext cx="4115157" cy="222523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13</xdr:col>
      <xdr:colOff>370</xdr:colOff>
      <xdr:row>25</xdr:row>
      <xdr:rowOff>170901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5300" y="2476500"/>
          <a:ext cx="4267570" cy="245690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0</xdr:row>
      <xdr:rowOff>95250</xdr:rowOff>
    </xdr:from>
    <xdr:to>
      <xdr:col>13</xdr:col>
      <xdr:colOff>57507</xdr:colOff>
      <xdr:row>13</xdr:row>
      <xdr:rowOff>87844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6925" y="95250"/>
          <a:ext cx="4115157" cy="2469094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15</xdr:row>
      <xdr:rowOff>0</xdr:rowOff>
    </xdr:from>
    <xdr:to>
      <xdr:col>12</xdr:col>
      <xdr:colOff>533757</xdr:colOff>
      <xdr:row>27</xdr:row>
      <xdr:rowOff>183094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3575" y="2857500"/>
          <a:ext cx="4115157" cy="246909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476250</xdr:colOff>
      <xdr:row>1</xdr:row>
      <xdr:rowOff>9525</xdr:rowOff>
    </xdr:from>
    <xdr:to>
      <xdr:col>13</xdr:col>
      <xdr:colOff>324207</xdr:colOff>
      <xdr:row>14</xdr:row>
      <xdr:rowOff>2119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0" y="200025"/>
          <a:ext cx="4115157" cy="2469094"/>
        </a:xfrm>
        <a:prstGeom prst="rect">
          <a:avLst/>
        </a:prstGeom>
      </xdr:spPr>
    </xdr:pic>
    <xdr:clientData/>
  </xdr:twoCellAnchor>
  <xdr:twoCellAnchor editAs="oneCell">
    <xdr:from>
      <xdr:col>6</xdr:col>
      <xdr:colOff>409575</xdr:colOff>
      <xdr:row>15</xdr:row>
      <xdr:rowOff>47625</xdr:rowOff>
    </xdr:from>
    <xdr:to>
      <xdr:col>13</xdr:col>
      <xdr:colOff>257532</xdr:colOff>
      <xdr:row>27</xdr:row>
      <xdr:rowOff>175850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38725" y="2905125"/>
          <a:ext cx="4115157" cy="24142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485775</xdr:colOff>
      <xdr:row>0</xdr:row>
      <xdr:rowOff>171450</xdr:rowOff>
    </xdr:from>
    <xdr:to>
      <xdr:col>11</xdr:col>
      <xdr:colOff>333732</xdr:colOff>
      <xdr:row>13</xdr:row>
      <xdr:rowOff>164044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0" y="171450"/>
          <a:ext cx="4115157" cy="246909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11</xdr:col>
      <xdr:colOff>457557</xdr:colOff>
      <xdr:row>28</xdr:row>
      <xdr:rowOff>138911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72075" y="2857500"/>
          <a:ext cx="4115157" cy="2615411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14</xdr:row>
      <xdr:rowOff>23812</xdr:rowOff>
    </xdr:from>
    <xdr:to>
      <xdr:col>4</xdr:col>
      <xdr:colOff>447675</xdr:colOff>
      <xdr:row>28</xdr:row>
      <xdr:rowOff>100012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0.00417</cdr:x>
      <cdr:y>0.00174</cdr:y>
    </cdr:from>
    <cdr:to>
      <cdr:x>0.17917</cdr:x>
      <cdr:y>0.06771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50" y="4763"/>
          <a:ext cx="8001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800" i="1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Milliards de $</a:t>
          </a:r>
        </a:p>
      </cdr:txBody>
    </cdr:sp>
  </cdr:relSizeAnchor>
  <cdr:relSizeAnchor xmlns:cdr="http://schemas.openxmlformats.org/drawingml/2006/chartDrawing">
    <cdr:from>
      <cdr:x>0.76875</cdr:x>
      <cdr:y>0.00694</cdr:y>
    </cdr:from>
    <cdr:to>
      <cdr:x>0.9875</cdr:x>
      <cdr:y>0.07118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514725" y="19050"/>
          <a:ext cx="1000125" cy="1762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r"/>
          <a:r>
            <a:rPr lang="en-US" sz="800" i="1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Part du budget total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1</xdr:row>
      <xdr:rowOff>47625</xdr:rowOff>
    </xdr:from>
    <xdr:to>
      <xdr:col>14</xdr:col>
      <xdr:colOff>438602</xdr:colOff>
      <xdr:row>23</xdr:row>
      <xdr:rowOff>133350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16025" y="238125"/>
          <a:ext cx="4658177" cy="56864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14</xdr:col>
      <xdr:colOff>514350</xdr:colOff>
      <xdr:row>56</xdr:row>
      <xdr:rowOff>2070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0" y="6276975"/>
          <a:ext cx="4781550" cy="571707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13</xdr:col>
      <xdr:colOff>457557</xdr:colOff>
      <xdr:row>12</xdr:row>
      <xdr:rowOff>61163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0"/>
          <a:ext cx="4115157" cy="2347163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14</xdr:row>
      <xdr:rowOff>19050</xdr:rowOff>
    </xdr:from>
    <xdr:to>
      <xdr:col>13</xdr:col>
      <xdr:colOff>603249</xdr:colOff>
      <xdr:row>27</xdr:row>
      <xdr:rowOff>104775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5050" y="2686050"/>
          <a:ext cx="4270374" cy="25622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581025</xdr:colOff>
      <xdr:row>1</xdr:row>
      <xdr:rowOff>104775</xdr:rowOff>
    </xdr:from>
    <xdr:to>
      <xdr:col>11</xdr:col>
      <xdr:colOff>428982</xdr:colOff>
      <xdr:row>15</xdr:row>
      <xdr:rowOff>114151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295275"/>
          <a:ext cx="4115157" cy="2676376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571500</xdr:colOff>
      <xdr:row>16</xdr:row>
      <xdr:rowOff>180975</xdr:rowOff>
    </xdr:from>
    <xdr:to>
      <xdr:col>14</xdr:col>
      <xdr:colOff>520283</xdr:colOff>
      <xdr:row>31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72225" y="3228975"/>
          <a:ext cx="4215983" cy="2743200"/>
        </a:xfrm>
        <a:prstGeom prst="rect">
          <a:avLst/>
        </a:prstGeom>
      </xdr:spPr>
    </xdr:pic>
    <xdr:clientData/>
  </xdr:twoCellAnchor>
  <xdr:twoCellAnchor>
    <xdr:from>
      <xdr:col>0</xdr:col>
      <xdr:colOff>1000125</xdr:colOff>
      <xdr:row>16</xdr:row>
      <xdr:rowOff>61912</xdr:rowOff>
    </xdr:from>
    <xdr:to>
      <xdr:col>6</xdr:col>
      <xdr:colOff>381000</xdr:colOff>
      <xdr:row>30</xdr:row>
      <xdr:rowOff>138112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0.26042</cdr:x>
      <cdr:y>0.07986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1906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tlCol="0"/>
        <a:lstStyle xmlns:a="http://schemas.openxmlformats.org/drawingml/2006/main"/>
        <a:p xmlns:a="http://schemas.openxmlformats.org/drawingml/2006/main">
          <a:r>
            <a:rPr lang="en-US" sz="800" i="1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Millions</a:t>
          </a:r>
          <a:r>
            <a:rPr lang="en-US" sz="800" i="1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de $</a:t>
          </a:r>
          <a:endParaRPr lang="en-US" sz="800" i="1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0.26042</cdr:x>
      <cdr:y>0.07986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1906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i="1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Milliards</a:t>
          </a:r>
          <a:r>
            <a:rPr lang="en-US" sz="800" i="1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de $</a:t>
          </a:r>
          <a:endParaRPr lang="en-US" sz="800" i="1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10</xdr:col>
      <xdr:colOff>451460</xdr:colOff>
      <xdr:row>13</xdr:row>
      <xdr:rowOff>95475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6300" y="0"/>
          <a:ext cx="4109060" cy="2591025"/>
        </a:xfrm>
        <a:prstGeom prst="rect">
          <a:avLst/>
        </a:prstGeom>
      </xdr:spPr>
    </xdr:pic>
    <xdr:clientData/>
  </xdr:twoCellAnchor>
  <xdr:twoCellAnchor editAs="oneCell">
    <xdr:from>
      <xdr:col>10</xdr:col>
      <xdr:colOff>571499</xdr:colOff>
      <xdr:row>0</xdr:row>
      <xdr:rowOff>142875</xdr:rowOff>
    </xdr:from>
    <xdr:to>
      <xdr:col>18</xdr:col>
      <xdr:colOff>307520</xdr:colOff>
      <xdr:row>14</xdr:row>
      <xdr:rowOff>28575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01274" y="142875"/>
          <a:ext cx="4612821" cy="2571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180976</xdr:colOff>
      <xdr:row>2</xdr:row>
      <xdr:rowOff>28575</xdr:rowOff>
    </xdr:from>
    <xdr:to>
      <xdr:col>22</xdr:col>
      <xdr:colOff>28576</xdr:colOff>
      <xdr:row>11</xdr:row>
      <xdr:rowOff>154035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4176" y="409575"/>
          <a:ext cx="2895600" cy="1849485"/>
        </a:xfrm>
        <a:prstGeom prst="rect">
          <a:avLst/>
        </a:prstGeom>
      </xdr:spPr>
    </xdr:pic>
    <xdr:clientData/>
  </xdr:twoCellAnchor>
  <xdr:twoCellAnchor editAs="oneCell">
    <xdr:from>
      <xdr:col>17</xdr:col>
      <xdr:colOff>180975</xdr:colOff>
      <xdr:row>12</xdr:row>
      <xdr:rowOff>28575</xdr:rowOff>
    </xdr:from>
    <xdr:to>
      <xdr:col>22</xdr:col>
      <xdr:colOff>16633</xdr:colOff>
      <xdr:row>22</xdr:row>
      <xdr:rowOff>98850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44175" y="2324100"/>
          <a:ext cx="2883658" cy="1975275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171450</xdr:colOff>
      <xdr:row>22</xdr:row>
      <xdr:rowOff>66675</xdr:rowOff>
    </xdr:from>
    <xdr:to>
      <xdr:col>22</xdr:col>
      <xdr:colOff>249672</xdr:colOff>
      <xdr:row>31</xdr:row>
      <xdr:rowOff>47624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34650" y="4267200"/>
          <a:ext cx="3126222" cy="1695449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152400</xdr:colOff>
      <xdr:row>31</xdr:row>
      <xdr:rowOff>171450</xdr:rowOff>
    </xdr:from>
    <xdr:to>
      <xdr:col>22</xdr:col>
      <xdr:colOff>97795</xdr:colOff>
      <xdr:row>41</xdr:row>
      <xdr:rowOff>156374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15600" y="6086475"/>
          <a:ext cx="2993395" cy="1889924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2</xdr:row>
      <xdr:rowOff>104775</xdr:rowOff>
    </xdr:from>
    <xdr:to>
      <xdr:col>16</xdr:col>
      <xdr:colOff>276225</xdr:colOff>
      <xdr:row>12</xdr:row>
      <xdr:rowOff>55047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29450" y="485775"/>
          <a:ext cx="3000375" cy="1864797"/>
        </a:xfrm>
        <a:prstGeom prst="rect">
          <a:avLst/>
        </a:prstGeom>
      </xdr:spPr>
    </xdr:pic>
    <xdr:clientData/>
  </xdr:twoCellAnchor>
  <xdr:twoCellAnchor editAs="oneCell">
    <xdr:from>
      <xdr:col>11</xdr:col>
      <xdr:colOff>485775</xdr:colOff>
      <xdr:row>13</xdr:row>
      <xdr:rowOff>0</xdr:rowOff>
    </xdr:from>
    <xdr:to>
      <xdr:col>16</xdr:col>
      <xdr:colOff>352425</xdr:colOff>
      <xdr:row>23</xdr:row>
      <xdr:rowOff>131014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91375" y="2486025"/>
          <a:ext cx="2914650" cy="2036014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16</xdr:col>
      <xdr:colOff>516525</xdr:colOff>
      <xdr:row>32</xdr:row>
      <xdr:rowOff>180975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15200" y="4581525"/>
          <a:ext cx="2954925" cy="170497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34</xdr:row>
      <xdr:rowOff>0</xdr:rowOff>
    </xdr:from>
    <xdr:to>
      <xdr:col>16</xdr:col>
      <xdr:colOff>561092</xdr:colOff>
      <xdr:row>43</xdr:row>
      <xdr:rowOff>181520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15200" y="6486525"/>
          <a:ext cx="2999492" cy="1896020"/>
        </a:xfrm>
        <a:prstGeom prst="rect">
          <a:avLst/>
        </a:prstGeom>
      </xdr:spPr>
    </xdr:pic>
    <xdr:clientData/>
  </xdr:twoCellAnchor>
  <xdr:twoCellAnchor>
    <xdr:from>
      <xdr:col>5</xdr:col>
      <xdr:colOff>304801</xdr:colOff>
      <xdr:row>2</xdr:row>
      <xdr:rowOff>109537</xdr:rowOff>
    </xdr:from>
    <xdr:to>
      <xdr:col>11</xdr:col>
      <xdr:colOff>76201</xdr:colOff>
      <xdr:row>12</xdr:row>
      <xdr:rowOff>152400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200025</xdr:colOff>
      <xdr:row>13</xdr:row>
      <xdr:rowOff>4762</xdr:rowOff>
    </xdr:from>
    <xdr:to>
      <xdr:col>11</xdr:col>
      <xdr:colOff>0</xdr:colOff>
      <xdr:row>24</xdr:row>
      <xdr:rowOff>133350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0</xdr:colOff>
      <xdr:row>25</xdr:row>
      <xdr:rowOff>38100</xdr:rowOff>
    </xdr:from>
    <xdr:to>
      <xdr:col>10</xdr:col>
      <xdr:colOff>342900</xdr:colOff>
      <xdr:row>36</xdr:row>
      <xdr:rowOff>104775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485775</xdr:colOff>
      <xdr:row>37</xdr:row>
      <xdr:rowOff>23812</xdr:rowOff>
    </xdr:from>
    <xdr:to>
      <xdr:col>10</xdr:col>
      <xdr:colOff>571500</xdr:colOff>
      <xdr:row>49</xdr:row>
      <xdr:rowOff>9525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0.26042</cdr:x>
      <cdr:y>0.07986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1906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tlCol="0"/>
        <a:lstStyle xmlns:a="http://schemas.openxmlformats.org/drawingml/2006/main"/>
        <a:p xmlns:a="http://schemas.openxmlformats.org/drawingml/2006/main">
          <a:r>
            <a:rPr lang="en-US" sz="800" i="1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Milliards</a:t>
          </a:r>
          <a:r>
            <a:rPr lang="en-US" sz="800" i="1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de $</a:t>
          </a:r>
          <a:endParaRPr lang="en-US" sz="800" i="1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0.26042</cdr:x>
      <cdr:y>0.07986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1906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tlCol="0"/>
        <a:lstStyle xmlns:a="http://schemas.openxmlformats.org/drawingml/2006/main"/>
        <a:p xmlns:a="http://schemas.openxmlformats.org/drawingml/2006/main">
          <a:r>
            <a:rPr lang="en-US" sz="800" i="1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Milliards</a:t>
          </a:r>
          <a:r>
            <a:rPr lang="en-US" sz="800" i="1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de $</a:t>
          </a:r>
          <a:endParaRPr lang="en-US" sz="800" i="1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0.26042</cdr:x>
      <cdr:y>0.07986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1906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tlCol="0"/>
        <a:lstStyle xmlns:a="http://schemas.openxmlformats.org/drawingml/2006/main"/>
        <a:p xmlns:a="http://schemas.openxmlformats.org/drawingml/2006/main">
          <a:r>
            <a:rPr lang="en-US" sz="800" i="1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Milliards</a:t>
          </a:r>
          <a:r>
            <a:rPr lang="en-US" sz="800" i="1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de $</a:t>
          </a:r>
          <a:endParaRPr lang="en-US" sz="800" i="1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0.26042</cdr:x>
      <cdr:y>0.07986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1906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tlCol="0"/>
        <a:lstStyle xmlns:a="http://schemas.openxmlformats.org/drawingml/2006/main"/>
        <a:p xmlns:a="http://schemas.openxmlformats.org/drawingml/2006/main">
          <a:r>
            <a:rPr lang="en-US" sz="800" i="1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Milliards</a:t>
          </a:r>
          <a:r>
            <a:rPr lang="en-US" sz="800" i="1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de $</a:t>
          </a:r>
          <a:endParaRPr lang="en-US" sz="800" i="1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12</xdr:col>
      <xdr:colOff>457557</xdr:colOff>
      <xdr:row>13</xdr:row>
      <xdr:rowOff>157200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2575" y="0"/>
          <a:ext cx="4115157" cy="263370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15</xdr:row>
      <xdr:rowOff>9525</xdr:rowOff>
    </xdr:from>
    <xdr:to>
      <xdr:col>13</xdr:col>
      <xdr:colOff>9882</xdr:colOff>
      <xdr:row>28</xdr:row>
      <xdr:rowOff>93567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24500" y="2867025"/>
          <a:ext cx="4115157" cy="2560542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11</xdr:row>
      <xdr:rowOff>33337</xdr:rowOff>
    </xdr:from>
    <xdr:to>
      <xdr:col>5</xdr:col>
      <xdr:colOff>228600</xdr:colOff>
      <xdr:row>25</xdr:row>
      <xdr:rowOff>109537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zoomScaleNormal="100" workbookViewId="0">
      <selection activeCell="N10" sqref="N10"/>
    </sheetView>
  </sheetViews>
  <sheetFormatPr defaultRowHeight="15" x14ac:dyDescent="0.25"/>
  <cols>
    <col min="2" max="2" width="9.5703125" bestFit="1" customWidth="1"/>
  </cols>
  <sheetData>
    <row r="1" spans="1:2" x14ac:dyDescent="0.25">
      <c r="A1" s="4" t="s">
        <v>0</v>
      </c>
    </row>
    <row r="2" spans="1:2" x14ac:dyDescent="0.25">
      <c r="A2" s="4" t="s">
        <v>85</v>
      </c>
    </row>
    <row r="4" spans="1:2" ht="15.75" x14ac:dyDescent="0.25">
      <c r="A4" t="s">
        <v>131</v>
      </c>
      <c r="B4" s="14" t="s">
        <v>132</v>
      </c>
    </row>
    <row r="5" spans="1:2" x14ac:dyDescent="0.25">
      <c r="A5" t="s">
        <v>1</v>
      </c>
      <c r="B5" t="s">
        <v>12</v>
      </c>
    </row>
    <row r="6" spans="1:2" x14ac:dyDescent="0.25">
      <c r="A6" t="s">
        <v>84</v>
      </c>
      <c r="B6" t="s">
        <v>87</v>
      </c>
    </row>
    <row r="7" spans="1:2" x14ac:dyDescent="0.25">
      <c r="A7" t="s">
        <v>200</v>
      </c>
      <c r="B7" s="1">
        <v>121.14285599999999</v>
      </c>
    </row>
    <row r="8" spans="1:2" x14ac:dyDescent="0.25">
      <c r="A8" t="s">
        <v>201</v>
      </c>
      <c r="B8" s="1">
        <v>124.89124200000001</v>
      </c>
    </row>
    <row r="9" spans="1:2" x14ac:dyDescent="0.25">
      <c r="A9" t="s">
        <v>202</v>
      </c>
      <c r="B9" s="1">
        <v>125.963684</v>
      </c>
    </row>
    <row r="10" spans="1:2" x14ac:dyDescent="0.25">
      <c r="A10" t="s">
        <v>203</v>
      </c>
      <c r="B10" s="1">
        <v>131.57624100000001</v>
      </c>
    </row>
    <row r="11" spans="1:2" x14ac:dyDescent="0.25">
      <c r="A11" t="s">
        <v>204</v>
      </c>
      <c r="B11" s="1">
        <v>136.451414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23" sqref="E23"/>
    </sheetView>
  </sheetViews>
  <sheetFormatPr defaultRowHeight="15" x14ac:dyDescent="0.25"/>
  <cols>
    <col min="2" max="2" width="17.42578125" customWidth="1"/>
    <col min="3" max="3" width="15.42578125" customWidth="1"/>
    <col min="4" max="4" width="16.85546875" customWidth="1"/>
    <col min="5" max="5" width="14.7109375" customWidth="1"/>
  </cols>
  <sheetData>
    <row r="1" spans="1:5" x14ac:dyDescent="0.25">
      <c r="A1" s="4" t="s">
        <v>79</v>
      </c>
    </row>
    <row r="2" spans="1:5" x14ac:dyDescent="0.25">
      <c r="A2" s="4" t="s">
        <v>185</v>
      </c>
    </row>
    <row r="4" spans="1:5" x14ac:dyDescent="0.25">
      <c r="A4" t="s">
        <v>14</v>
      </c>
      <c r="B4" t="s">
        <v>80</v>
      </c>
      <c r="C4" t="s">
        <v>81</v>
      </c>
      <c r="D4" t="s">
        <v>82</v>
      </c>
      <c r="E4" t="s">
        <v>189</v>
      </c>
    </row>
    <row r="5" spans="1:5" x14ac:dyDescent="0.25">
      <c r="A5" t="s">
        <v>84</v>
      </c>
      <c r="B5" t="s">
        <v>186</v>
      </c>
      <c r="C5" t="s">
        <v>187</v>
      </c>
      <c r="D5" t="s">
        <v>188</v>
      </c>
      <c r="E5" t="s">
        <v>189</v>
      </c>
    </row>
    <row r="6" spans="1:5" x14ac:dyDescent="0.25">
      <c r="A6">
        <v>2008</v>
      </c>
      <c r="B6">
        <v>22881</v>
      </c>
      <c r="C6">
        <v>50</v>
      </c>
      <c r="D6">
        <v>36894</v>
      </c>
      <c r="E6">
        <v>59825</v>
      </c>
    </row>
    <row r="7" spans="1:5" x14ac:dyDescent="0.25">
      <c r="A7">
        <v>2009</v>
      </c>
      <c r="B7">
        <v>19737</v>
      </c>
      <c r="C7">
        <v>48</v>
      </c>
      <c r="D7">
        <v>34335</v>
      </c>
      <c r="E7">
        <v>54120</v>
      </c>
    </row>
    <row r="8" spans="1:5" x14ac:dyDescent="0.25">
      <c r="A8">
        <v>2010</v>
      </c>
      <c r="B8">
        <v>18956</v>
      </c>
      <c r="C8">
        <v>40</v>
      </c>
      <c r="D8">
        <v>32519</v>
      </c>
      <c r="E8">
        <v>51515</v>
      </c>
    </row>
    <row r="9" spans="1:5" x14ac:dyDescent="0.25">
      <c r="A9">
        <v>2011</v>
      </c>
      <c r="B9">
        <v>20141</v>
      </c>
      <c r="C9">
        <v>60</v>
      </c>
      <c r="D9">
        <v>35737</v>
      </c>
      <c r="E9">
        <v>55938</v>
      </c>
    </row>
    <row r="10" spans="1:5" x14ac:dyDescent="0.25">
      <c r="A10">
        <v>2012</v>
      </c>
      <c r="B10">
        <v>20738</v>
      </c>
      <c r="C10">
        <v>48</v>
      </c>
      <c r="D10">
        <v>40570</v>
      </c>
      <c r="E10">
        <v>61356</v>
      </c>
    </row>
    <row r="11" spans="1:5" x14ac:dyDescent="0.25">
      <c r="A11">
        <v>2013</v>
      </c>
      <c r="B11">
        <v>19212</v>
      </c>
      <c r="C11">
        <v>58</v>
      </c>
      <c r="D11">
        <v>36479</v>
      </c>
      <c r="E11">
        <v>55749</v>
      </c>
    </row>
    <row r="12" spans="1:5" x14ac:dyDescent="0.25">
      <c r="A12">
        <v>2014</v>
      </c>
      <c r="B12">
        <v>20539</v>
      </c>
      <c r="C12">
        <v>50</v>
      </c>
      <c r="D12">
        <v>33442</v>
      </c>
      <c r="E12">
        <v>54031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29" sqref="A29"/>
    </sheetView>
  </sheetViews>
  <sheetFormatPr defaultRowHeight="15" x14ac:dyDescent="0.25"/>
  <cols>
    <col min="1" max="1" width="15.5703125" customWidth="1"/>
    <col min="2" max="2" width="25.7109375" customWidth="1"/>
  </cols>
  <sheetData>
    <row r="1" spans="1:2" x14ac:dyDescent="0.25">
      <c r="A1" s="4" t="s">
        <v>83</v>
      </c>
    </row>
    <row r="2" spans="1:2" x14ac:dyDescent="0.25">
      <c r="A2" s="4" t="s">
        <v>190</v>
      </c>
    </row>
    <row r="4" spans="1:2" x14ac:dyDescent="0.25">
      <c r="A4" t="s">
        <v>14</v>
      </c>
      <c r="B4" t="s">
        <v>192</v>
      </c>
    </row>
    <row r="5" spans="1:2" x14ac:dyDescent="0.25">
      <c r="A5" t="s">
        <v>84</v>
      </c>
      <c r="B5" t="s">
        <v>191</v>
      </c>
    </row>
    <row r="6" spans="1:2" x14ac:dyDescent="0.25">
      <c r="A6" t="s">
        <v>208</v>
      </c>
      <c r="B6">
        <v>83.3</v>
      </c>
    </row>
    <row r="7" spans="1:2" x14ac:dyDescent="0.25">
      <c r="A7" t="s">
        <v>209</v>
      </c>
      <c r="B7">
        <v>78.5</v>
      </c>
    </row>
    <row r="8" spans="1:2" x14ac:dyDescent="0.25">
      <c r="A8" t="s">
        <v>210</v>
      </c>
      <c r="B8">
        <v>69</v>
      </c>
    </row>
    <row r="9" spans="1:2" x14ac:dyDescent="0.25">
      <c r="A9" t="s">
        <v>211</v>
      </c>
      <c r="B9">
        <v>75.2</v>
      </c>
    </row>
    <row r="10" spans="1:2" x14ac:dyDescent="0.25">
      <c r="A10" t="s">
        <v>212</v>
      </c>
      <c r="B10">
        <v>68.7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A20" sqref="A20"/>
    </sheetView>
  </sheetViews>
  <sheetFormatPr defaultRowHeight="15" x14ac:dyDescent="0.25"/>
  <cols>
    <col min="1" max="1" width="42.85546875" customWidth="1"/>
    <col min="2" max="2" width="28.42578125" customWidth="1"/>
  </cols>
  <sheetData>
    <row r="1" spans="1:3" x14ac:dyDescent="0.25">
      <c r="A1" s="4" t="s">
        <v>2</v>
      </c>
    </row>
    <row r="2" spans="1:3" x14ac:dyDescent="0.25">
      <c r="A2" s="4" t="s">
        <v>141</v>
      </c>
    </row>
    <row r="3" spans="1:3" x14ac:dyDescent="0.25">
      <c r="A3" t="s">
        <v>3</v>
      </c>
      <c r="C3" t="s">
        <v>12</v>
      </c>
    </row>
    <row r="4" spans="1:3" x14ac:dyDescent="0.25">
      <c r="A4" s="13" t="s">
        <v>122</v>
      </c>
      <c r="C4" t="s">
        <v>87</v>
      </c>
    </row>
    <row r="5" spans="1:3" ht="15.75" x14ac:dyDescent="0.25">
      <c r="A5" t="s">
        <v>4</v>
      </c>
      <c r="B5" s="11" t="s">
        <v>124</v>
      </c>
      <c r="C5" s="1">
        <v>46.382975890860003</v>
      </c>
    </row>
    <row r="6" spans="1:3" ht="15.75" x14ac:dyDescent="0.25">
      <c r="A6" s="2" t="s">
        <v>8</v>
      </c>
      <c r="B6" s="12" t="s">
        <v>125</v>
      </c>
      <c r="C6" s="1">
        <v>26.624767902880002</v>
      </c>
    </row>
    <row r="7" spans="1:3" x14ac:dyDescent="0.25">
      <c r="A7" s="2" t="s">
        <v>9</v>
      </c>
      <c r="B7" t="s">
        <v>126</v>
      </c>
      <c r="C7" s="1">
        <v>2.2273397843899998</v>
      </c>
    </row>
    <row r="8" spans="1:3" x14ac:dyDescent="0.25">
      <c r="A8" s="2" t="s">
        <v>10</v>
      </c>
      <c r="B8" t="s">
        <v>127</v>
      </c>
      <c r="C8" s="1">
        <v>17.53086820359</v>
      </c>
    </row>
    <row r="9" spans="1:3" x14ac:dyDescent="0.25">
      <c r="A9" t="s">
        <v>5</v>
      </c>
      <c r="B9" t="s">
        <v>128</v>
      </c>
      <c r="C9" s="1">
        <v>45.657356588360003</v>
      </c>
    </row>
    <row r="10" spans="1:3" x14ac:dyDescent="0.25">
      <c r="A10" t="s">
        <v>6</v>
      </c>
      <c r="B10" t="s">
        <v>129</v>
      </c>
      <c r="C10" s="1">
        <v>33.540719381620001</v>
      </c>
    </row>
    <row r="11" spans="1:3" x14ac:dyDescent="0.25">
      <c r="A11" t="s">
        <v>7</v>
      </c>
      <c r="B11" t="s">
        <v>130</v>
      </c>
      <c r="C11" s="1">
        <v>10.93138016212</v>
      </c>
    </row>
    <row r="12" spans="1:3" x14ac:dyDescent="0.25">
      <c r="A12" s="2" t="s">
        <v>11</v>
      </c>
      <c r="B12" t="s">
        <v>123</v>
      </c>
      <c r="C12" s="1">
        <v>136.451414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opLeftCell="A19" workbookViewId="0">
      <selection activeCell="M52" sqref="M52"/>
    </sheetView>
  </sheetViews>
  <sheetFormatPr defaultRowHeight="15" x14ac:dyDescent="0.25"/>
  <sheetData>
    <row r="1" spans="1:2" x14ac:dyDescent="0.25">
      <c r="A1" s="4" t="s">
        <v>13</v>
      </c>
    </row>
    <row r="2" spans="1:2" x14ac:dyDescent="0.25">
      <c r="A2" s="4" t="s">
        <v>142</v>
      </c>
    </row>
    <row r="3" spans="1:2" x14ac:dyDescent="0.25">
      <c r="A3" s="4"/>
    </row>
    <row r="4" spans="1:2" x14ac:dyDescent="0.25">
      <c r="A4" t="s">
        <v>4</v>
      </c>
    </row>
    <row r="5" spans="1:2" ht="15.75" x14ac:dyDescent="0.25">
      <c r="A5" s="11" t="s">
        <v>124</v>
      </c>
    </row>
    <row r="6" spans="1:2" x14ac:dyDescent="0.25">
      <c r="A6" t="s">
        <v>14</v>
      </c>
      <c r="B6" t="s">
        <v>12</v>
      </c>
    </row>
    <row r="7" spans="1:2" x14ac:dyDescent="0.25">
      <c r="A7" t="s">
        <v>84</v>
      </c>
      <c r="B7" t="s">
        <v>87</v>
      </c>
    </row>
    <row r="8" spans="1:2" x14ac:dyDescent="0.25">
      <c r="A8" t="s">
        <v>200</v>
      </c>
      <c r="B8" s="1">
        <v>40.984069220370003</v>
      </c>
    </row>
    <row r="9" spans="1:2" x14ac:dyDescent="0.25">
      <c r="A9" t="s">
        <v>201</v>
      </c>
      <c r="B9" s="1">
        <v>45.41013988177</v>
      </c>
    </row>
    <row r="10" spans="1:2" x14ac:dyDescent="0.25">
      <c r="A10" t="s">
        <v>202</v>
      </c>
      <c r="B10" s="1">
        <v>43.94188324932</v>
      </c>
    </row>
    <row r="11" spans="1:2" x14ac:dyDescent="0.25">
      <c r="A11" t="s">
        <v>203</v>
      </c>
      <c r="B11" s="1">
        <v>44.171415555590002</v>
      </c>
    </row>
    <row r="12" spans="1:2" x14ac:dyDescent="0.25">
      <c r="A12" t="s">
        <v>204</v>
      </c>
      <c r="B12" s="1">
        <v>46.382975890860003</v>
      </c>
    </row>
    <row r="14" spans="1:2" x14ac:dyDescent="0.25">
      <c r="A14" t="s">
        <v>6</v>
      </c>
    </row>
    <row r="15" spans="1:2" x14ac:dyDescent="0.25">
      <c r="A15" t="s">
        <v>133</v>
      </c>
    </row>
    <row r="16" spans="1:2" x14ac:dyDescent="0.25">
      <c r="A16" t="s">
        <v>14</v>
      </c>
      <c r="B16" t="s">
        <v>12</v>
      </c>
    </row>
    <row r="17" spans="1:2" x14ac:dyDescent="0.25">
      <c r="A17" t="s">
        <v>84</v>
      </c>
      <c r="B17" t="s">
        <v>87</v>
      </c>
    </row>
    <row r="18" spans="1:2" x14ac:dyDescent="0.25">
      <c r="A18" t="s">
        <v>200</v>
      </c>
      <c r="B18" s="1">
        <f>28533052852.22/1000000000</f>
        <v>28.533052852220003</v>
      </c>
    </row>
    <row r="19" spans="1:2" x14ac:dyDescent="0.25">
      <c r="A19" t="s">
        <v>201</v>
      </c>
      <c r="B19" s="1">
        <f>29304981976.32/1000000000</f>
        <v>29.304981976320001</v>
      </c>
    </row>
    <row r="20" spans="1:2" x14ac:dyDescent="0.25">
      <c r="A20" t="s">
        <v>202</v>
      </c>
      <c r="B20" s="1">
        <f>30498437473.32/1000000000</f>
        <v>30.498437473319999</v>
      </c>
    </row>
    <row r="21" spans="1:2" x14ac:dyDescent="0.25">
      <c r="A21" t="s">
        <v>203</v>
      </c>
      <c r="B21" s="1">
        <f>31975279234.12/1000000000</f>
        <v>31.975279234119999</v>
      </c>
    </row>
    <row r="22" spans="1:2" x14ac:dyDescent="0.25">
      <c r="A22" t="s">
        <v>204</v>
      </c>
      <c r="B22" s="1">
        <f>33540719381.62/1000000000</f>
        <v>33.540719381620001</v>
      </c>
    </row>
    <row r="24" spans="1:2" x14ac:dyDescent="0.25">
      <c r="A24" t="s">
        <v>7</v>
      </c>
    </row>
    <row r="25" spans="1:2" x14ac:dyDescent="0.25">
      <c r="A25" t="s">
        <v>130</v>
      </c>
    </row>
    <row r="26" spans="1:2" x14ac:dyDescent="0.25">
      <c r="A26" t="s">
        <v>14</v>
      </c>
      <c r="B26" t="s">
        <v>12</v>
      </c>
    </row>
    <row r="27" spans="1:2" x14ac:dyDescent="0.25">
      <c r="A27" t="s">
        <v>84</v>
      </c>
      <c r="B27" t="s">
        <v>87</v>
      </c>
    </row>
    <row r="28" spans="1:2" x14ac:dyDescent="0.25">
      <c r="A28" t="s">
        <v>200</v>
      </c>
      <c r="B28" s="1">
        <f>13256567730.76/1000000000</f>
        <v>13.256567730760001</v>
      </c>
    </row>
    <row r="29" spans="1:2" x14ac:dyDescent="0.25">
      <c r="A29" t="s">
        <v>201</v>
      </c>
      <c r="B29" s="1">
        <f>13373545021.01/1000000000</f>
        <v>13.373545021010001</v>
      </c>
    </row>
    <row r="30" spans="1:2" x14ac:dyDescent="0.25">
      <c r="A30" t="s">
        <v>202</v>
      </c>
      <c r="B30" s="1">
        <f>12762484875.83/1000000000</f>
        <v>12.762484875829999</v>
      </c>
    </row>
    <row r="31" spans="1:2" x14ac:dyDescent="0.25">
      <c r="A31" t="s">
        <v>203</v>
      </c>
      <c r="B31" s="1">
        <f>12435211750.14/1000000000</f>
        <v>12.435211750139999</v>
      </c>
    </row>
    <row r="32" spans="1:2" x14ac:dyDescent="0.25">
      <c r="A32" t="s">
        <v>204</v>
      </c>
      <c r="B32" s="1">
        <f>10931380162.12/1000000000</f>
        <v>10.93138016212</v>
      </c>
    </row>
    <row r="34" spans="1:2" x14ac:dyDescent="0.25">
      <c r="A34" t="s">
        <v>5</v>
      </c>
    </row>
    <row r="35" spans="1:2" x14ac:dyDescent="0.25">
      <c r="A35" t="s">
        <v>128</v>
      </c>
    </row>
    <row r="36" spans="1:2" x14ac:dyDescent="0.25">
      <c r="A36" t="s">
        <v>14</v>
      </c>
      <c r="B36" t="s">
        <v>12</v>
      </c>
    </row>
    <row r="37" spans="1:2" x14ac:dyDescent="0.25">
      <c r="A37" t="s">
        <v>84</v>
      </c>
      <c r="B37" t="s">
        <v>87</v>
      </c>
    </row>
    <row r="38" spans="1:2" x14ac:dyDescent="0.25">
      <c r="A38" t="s">
        <v>200</v>
      </c>
      <c r="B38" s="1">
        <f>36193577877.2/1000000000</f>
        <v>36.193577877199999</v>
      </c>
    </row>
    <row r="39" spans="1:2" x14ac:dyDescent="0.25">
      <c r="A39" t="s">
        <v>201</v>
      </c>
      <c r="B39" s="1">
        <f>37263438395.4/1000000000</f>
        <v>37.263438395400001</v>
      </c>
    </row>
    <row r="40" spans="1:2" x14ac:dyDescent="0.25">
      <c r="A40" t="s">
        <v>202</v>
      </c>
      <c r="B40" s="1">
        <f>38079528833.74/1000000000</f>
        <v>38.07952883374</v>
      </c>
    </row>
    <row r="41" spans="1:2" x14ac:dyDescent="0.25">
      <c r="A41" t="s">
        <v>203</v>
      </c>
      <c r="B41" s="1">
        <f>42965318148.2/1000000000</f>
        <v>42.965318148199998</v>
      </c>
    </row>
    <row r="42" spans="1:2" x14ac:dyDescent="0.25">
      <c r="A42" t="s">
        <v>204</v>
      </c>
      <c r="B42" s="1">
        <f>45657356588.36/1000000000</f>
        <v>45.657356588360003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29" sqref="E29"/>
    </sheetView>
  </sheetViews>
  <sheetFormatPr defaultRowHeight="15" x14ac:dyDescent="0.25"/>
  <cols>
    <col min="2" max="2" width="13.85546875" customWidth="1"/>
    <col min="3" max="3" width="24.140625" customWidth="1"/>
    <col min="4" max="4" width="15" customWidth="1"/>
  </cols>
  <sheetData>
    <row r="1" spans="1:4" x14ac:dyDescent="0.25">
      <c r="A1" s="4" t="s">
        <v>15</v>
      </c>
    </row>
    <row r="2" spans="1:4" x14ac:dyDescent="0.25">
      <c r="A2" s="4" t="s">
        <v>86</v>
      </c>
    </row>
    <row r="4" spans="1:4" x14ac:dyDescent="0.25">
      <c r="A4" t="s">
        <v>14</v>
      </c>
      <c r="B4" t="s">
        <v>8</v>
      </c>
      <c r="C4" t="s">
        <v>10</v>
      </c>
      <c r="D4" t="s">
        <v>9</v>
      </c>
    </row>
    <row r="5" spans="1:4" x14ac:dyDescent="0.25">
      <c r="A5" t="s">
        <v>84</v>
      </c>
      <c r="B5" t="s">
        <v>125</v>
      </c>
      <c r="C5" t="s">
        <v>127</v>
      </c>
      <c r="D5" t="s">
        <v>126</v>
      </c>
    </row>
    <row r="6" spans="1:4" x14ac:dyDescent="0.25">
      <c r="A6" t="s">
        <v>200</v>
      </c>
      <c r="B6" s="1">
        <f>23210887905.31/1000000000</f>
        <v>23.210887905310003</v>
      </c>
      <c r="C6" s="1">
        <f>16097719239.02/1000000000</f>
        <v>16.097719239020002</v>
      </c>
      <c r="D6" s="1">
        <f>1675462076.04/1000000000</f>
        <v>1.6754620760399999</v>
      </c>
    </row>
    <row r="7" spans="1:4" x14ac:dyDescent="0.25">
      <c r="A7" t="s">
        <v>201</v>
      </c>
      <c r="B7" s="1">
        <f>27017319535.54/1000000000</f>
        <v>27.01731953554</v>
      </c>
      <c r="C7" s="1">
        <f>16301019119.54/1000000000</f>
        <v>16.301019119540001</v>
      </c>
      <c r="D7" s="1">
        <f>2091801226.69/1000000000</f>
        <v>2.0918012266899999</v>
      </c>
    </row>
    <row r="8" spans="1:4" x14ac:dyDescent="0.25">
      <c r="A8" t="s">
        <v>202</v>
      </c>
      <c r="B8" s="1">
        <f>26011299407.93/1000000000</f>
        <v>26.01129940793</v>
      </c>
      <c r="C8" s="1">
        <f>15990665824.14/1000000000</f>
        <v>15.990665824139999</v>
      </c>
      <c r="D8" s="1">
        <f>1939918017.25/1000000000</f>
        <v>1.9399180172499999</v>
      </c>
    </row>
    <row r="9" spans="1:4" x14ac:dyDescent="0.25">
      <c r="A9" t="s">
        <v>203</v>
      </c>
      <c r="B9" s="1">
        <f>26246154962.76/1000000000</f>
        <v>26.246154962759999</v>
      </c>
      <c r="C9" s="1">
        <f>15878727924.63/1000000000</f>
        <v>15.878727924629999</v>
      </c>
      <c r="D9" s="1">
        <f>2046532668.2/1000000000</f>
        <v>2.0465326682000002</v>
      </c>
    </row>
    <row r="10" spans="1:4" x14ac:dyDescent="0.25">
      <c r="A10" t="s">
        <v>204</v>
      </c>
      <c r="B10" s="1">
        <f>26624767902.88/1000000000</f>
        <v>26.624767902880002</v>
      </c>
      <c r="C10" s="1">
        <f>17530868203.59/1000000000</f>
        <v>17.53086820359</v>
      </c>
      <c r="D10" s="5">
        <f>2227339784.39/1000000000</f>
        <v>2.2273397843899998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17" sqref="B17:C17"/>
    </sheetView>
  </sheetViews>
  <sheetFormatPr defaultRowHeight="15" x14ac:dyDescent="0.25"/>
  <cols>
    <col min="2" max="2" width="18.85546875" customWidth="1"/>
  </cols>
  <sheetData>
    <row r="1" spans="1:2" x14ac:dyDescent="0.25">
      <c r="A1" s="4" t="s">
        <v>16</v>
      </c>
    </row>
    <row r="2" spans="1:2" x14ac:dyDescent="0.25">
      <c r="A2" s="4" t="s">
        <v>140</v>
      </c>
    </row>
    <row r="3" spans="1:2" x14ac:dyDescent="0.25">
      <c r="A3" t="s">
        <v>1</v>
      </c>
      <c r="B3" t="s">
        <v>17</v>
      </c>
    </row>
    <row r="4" spans="1:2" x14ac:dyDescent="0.25">
      <c r="A4" t="s">
        <v>84</v>
      </c>
      <c r="B4" s="15" t="s">
        <v>134</v>
      </c>
    </row>
    <row r="5" spans="1:2" x14ac:dyDescent="0.25">
      <c r="A5">
        <v>2008</v>
      </c>
      <c r="B5">
        <v>263.11399999999998</v>
      </c>
    </row>
    <row r="6" spans="1:2" x14ac:dyDescent="0.25">
      <c r="A6">
        <v>2009</v>
      </c>
      <c r="B6">
        <v>274.37</v>
      </c>
    </row>
    <row r="7" spans="1:2" x14ac:dyDescent="0.25">
      <c r="A7">
        <v>2010</v>
      </c>
      <c r="B7">
        <v>282.98</v>
      </c>
    </row>
    <row r="8" spans="1:2" x14ac:dyDescent="0.25">
      <c r="A8">
        <v>2011</v>
      </c>
      <c r="B8">
        <v>282.35199999999998</v>
      </c>
    </row>
    <row r="9" spans="1:2" x14ac:dyDescent="0.25">
      <c r="A9">
        <v>2012</v>
      </c>
      <c r="B9">
        <v>278.09199999999998</v>
      </c>
    </row>
    <row r="10" spans="1:2" x14ac:dyDescent="0.25">
      <c r="A10">
        <v>2013</v>
      </c>
      <c r="B10">
        <v>262.81700000000001</v>
      </c>
    </row>
    <row r="11" spans="1:2" x14ac:dyDescent="0.25">
      <c r="A11">
        <v>2014</v>
      </c>
      <c r="B11">
        <v>257.13799999999998</v>
      </c>
    </row>
    <row r="12" spans="1:2" x14ac:dyDescent="0.25">
      <c r="A12">
        <v>2015</v>
      </c>
      <c r="B12">
        <v>257.03399999999999</v>
      </c>
    </row>
    <row r="13" spans="1:2" x14ac:dyDescent="0.25">
      <c r="A13">
        <v>2016</v>
      </c>
      <c r="B13">
        <v>258.97899999999998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D27" sqref="D27"/>
    </sheetView>
  </sheetViews>
  <sheetFormatPr defaultRowHeight="15" x14ac:dyDescent="0.25"/>
  <cols>
    <col min="1" max="1" width="19.42578125" customWidth="1"/>
    <col min="2" max="2" width="29" customWidth="1"/>
  </cols>
  <sheetData>
    <row r="1" spans="1:3" x14ac:dyDescent="0.25">
      <c r="A1" s="4" t="s">
        <v>18</v>
      </c>
    </row>
    <row r="2" spans="1:3" x14ac:dyDescent="0.25">
      <c r="A2" s="8" t="s">
        <v>139</v>
      </c>
    </row>
    <row r="3" spans="1:3" x14ac:dyDescent="0.25">
      <c r="C3" t="s">
        <v>138</v>
      </c>
    </row>
    <row r="4" spans="1:3" x14ac:dyDescent="0.25">
      <c r="A4" t="s">
        <v>19</v>
      </c>
      <c r="B4" t="s">
        <v>135</v>
      </c>
      <c r="C4">
        <v>35.993000000000002</v>
      </c>
    </row>
    <row r="5" spans="1:3" x14ac:dyDescent="0.25">
      <c r="A5" t="s">
        <v>20</v>
      </c>
      <c r="B5" t="s">
        <v>136</v>
      </c>
      <c r="C5">
        <v>41.68</v>
      </c>
    </row>
    <row r="6" spans="1:3" x14ac:dyDescent="0.25">
      <c r="A6" t="s">
        <v>21</v>
      </c>
      <c r="B6" t="s">
        <v>137</v>
      </c>
      <c r="C6">
        <v>42.732000000000006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P28" sqref="P28"/>
    </sheetView>
  </sheetViews>
  <sheetFormatPr defaultRowHeight="15" x14ac:dyDescent="0.25"/>
  <cols>
    <col min="1" max="1" width="13.7109375" customWidth="1"/>
    <col min="2" max="2" width="19.140625" customWidth="1"/>
  </cols>
  <sheetData>
    <row r="1" spans="1:3" x14ac:dyDescent="0.25">
      <c r="B1" s="4" t="s">
        <v>55</v>
      </c>
    </row>
    <row r="2" spans="1:3" x14ac:dyDescent="0.25">
      <c r="B2" s="4" t="s">
        <v>143</v>
      </c>
    </row>
    <row r="5" spans="1:3" x14ac:dyDescent="0.25">
      <c r="A5" t="s">
        <v>54</v>
      </c>
      <c r="B5" t="s">
        <v>144</v>
      </c>
      <c r="C5" t="s">
        <v>177</v>
      </c>
    </row>
    <row r="6" spans="1:3" x14ac:dyDescent="0.25">
      <c r="A6" t="s">
        <v>22</v>
      </c>
      <c r="B6" t="s">
        <v>145</v>
      </c>
      <c r="C6">
        <v>67.908000000000001</v>
      </c>
    </row>
    <row r="7" spans="1:3" x14ac:dyDescent="0.25">
      <c r="A7" t="s">
        <v>23</v>
      </c>
      <c r="B7" t="s">
        <v>146</v>
      </c>
      <c r="C7">
        <v>67.260000000000005</v>
      </c>
    </row>
    <row r="8" spans="1:3" x14ac:dyDescent="0.25">
      <c r="A8" t="s">
        <v>24</v>
      </c>
      <c r="B8" t="s">
        <v>147</v>
      </c>
      <c r="C8">
        <v>69.284000000000006</v>
      </c>
    </row>
    <row r="9" spans="1:3" x14ac:dyDescent="0.25">
      <c r="A9" t="s">
        <v>25</v>
      </c>
      <c r="B9" t="s">
        <v>148</v>
      </c>
      <c r="C9">
        <v>73.652000000000001</v>
      </c>
    </row>
    <row r="10" spans="1:3" x14ac:dyDescent="0.25">
      <c r="A10" t="s">
        <v>26</v>
      </c>
      <c r="B10" t="s">
        <v>149</v>
      </c>
      <c r="C10">
        <v>78.111999999999995</v>
      </c>
    </row>
    <row r="11" spans="1:3" x14ac:dyDescent="0.25">
      <c r="A11" t="s">
        <v>27</v>
      </c>
      <c r="B11" t="s">
        <v>150</v>
      </c>
      <c r="C11">
        <v>79.364000000000004</v>
      </c>
    </row>
    <row r="12" spans="1:3" x14ac:dyDescent="0.25">
      <c r="A12" t="s">
        <v>28</v>
      </c>
      <c r="B12" t="s">
        <v>151</v>
      </c>
      <c r="C12">
        <v>80.804000000000002</v>
      </c>
    </row>
    <row r="13" spans="1:3" x14ac:dyDescent="0.25">
      <c r="A13" t="s">
        <v>29</v>
      </c>
      <c r="B13" t="s">
        <v>152</v>
      </c>
      <c r="C13">
        <v>80.736000000000004</v>
      </c>
    </row>
    <row r="14" spans="1:3" x14ac:dyDescent="0.25">
      <c r="A14" t="s">
        <v>30</v>
      </c>
      <c r="B14" t="s">
        <v>153</v>
      </c>
      <c r="C14">
        <v>81.02</v>
      </c>
    </row>
    <row r="15" spans="1:3" x14ac:dyDescent="0.25">
      <c r="A15" t="s">
        <v>31</v>
      </c>
      <c r="B15" t="s">
        <v>154</v>
      </c>
      <c r="C15">
        <v>79.644000000000005</v>
      </c>
    </row>
    <row r="16" spans="1:3" x14ac:dyDescent="0.25">
      <c r="A16" t="s">
        <v>32</v>
      </c>
      <c r="B16" t="s">
        <v>155</v>
      </c>
      <c r="C16">
        <v>77.763999999999996</v>
      </c>
    </row>
    <row r="17" spans="1:3" x14ac:dyDescent="0.25">
      <c r="A17" t="s">
        <v>33</v>
      </c>
      <c r="B17" t="s">
        <v>156</v>
      </c>
      <c r="C17">
        <v>75.075999999999993</v>
      </c>
    </row>
    <row r="18" spans="1:3" x14ac:dyDescent="0.25">
      <c r="A18" t="s">
        <v>34</v>
      </c>
      <c r="B18" t="s">
        <v>157</v>
      </c>
      <c r="C18">
        <v>73.632000000000005</v>
      </c>
    </row>
    <row r="19" spans="1:3" x14ac:dyDescent="0.25">
      <c r="A19" t="s">
        <v>35</v>
      </c>
      <c r="B19" t="s">
        <v>158</v>
      </c>
      <c r="C19">
        <v>75.947999999999993</v>
      </c>
    </row>
    <row r="20" spans="1:3" x14ac:dyDescent="0.25">
      <c r="A20" t="s">
        <v>36</v>
      </c>
      <c r="B20" t="s">
        <v>159</v>
      </c>
      <c r="C20">
        <v>76.463999999999999</v>
      </c>
    </row>
    <row r="21" spans="1:3" x14ac:dyDescent="0.25">
      <c r="A21" t="s">
        <v>37</v>
      </c>
      <c r="B21" t="s">
        <v>160</v>
      </c>
      <c r="C21">
        <v>76.311999999999998</v>
      </c>
    </row>
    <row r="22" spans="1:3" x14ac:dyDescent="0.25">
      <c r="A22" t="s">
        <v>38</v>
      </c>
      <c r="B22" t="s">
        <v>161</v>
      </c>
      <c r="C22">
        <v>75.84</v>
      </c>
    </row>
    <row r="23" spans="1:3" x14ac:dyDescent="0.25">
      <c r="A23" t="s">
        <v>39</v>
      </c>
      <c r="B23" t="s">
        <v>162</v>
      </c>
      <c r="C23">
        <v>75.067999999999998</v>
      </c>
    </row>
    <row r="24" spans="1:3" x14ac:dyDescent="0.25">
      <c r="A24" t="s">
        <v>40</v>
      </c>
      <c r="B24" t="s">
        <v>163</v>
      </c>
      <c r="C24">
        <v>72.548000000000002</v>
      </c>
    </row>
    <row r="25" spans="1:3" x14ac:dyDescent="0.25">
      <c r="A25" t="s">
        <v>41</v>
      </c>
      <c r="B25" t="s">
        <v>164</v>
      </c>
      <c r="C25">
        <v>73.319999999999993</v>
      </c>
    </row>
    <row r="26" spans="1:3" x14ac:dyDescent="0.25">
      <c r="A26" t="s">
        <v>42</v>
      </c>
      <c r="B26" t="s">
        <v>165</v>
      </c>
      <c r="C26">
        <v>72.459999999999994</v>
      </c>
    </row>
    <row r="27" spans="1:3" x14ac:dyDescent="0.25">
      <c r="A27" t="s">
        <v>43</v>
      </c>
      <c r="B27" t="s">
        <v>166</v>
      </c>
      <c r="C27">
        <v>71.384</v>
      </c>
    </row>
    <row r="28" spans="1:3" x14ac:dyDescent="0.25">
      <c r="A28" t="s">
        <v>44</v>
      </c>
      <c r="B28" t="s">
        <v>167</v>
      </c>
      <c r="C28">
        <v>71.64</v>
      </c>
    </row>
    <row r="29" spans="1:3" x14ac:dyDescent="0.25">
      <c r="A29" t="s">
        <v>45</v>
      </c>
      <c r="B29" t="s">
        <v>168</v>
      </c>
      <c r="C29">
        <v>72.331999999999994</v>
      </c>
    </row>
    <row r="30" spans="1:3" x14ac:dyDescent="0.25">
      <c r="A30" t="s">
        <v>46</v>
      </c>
      <c r="B30" t="s">
        <v>169</v>
      </c>
      <c r="C30">
        <v>73.507999999999996</v>
      </c>
    </row>
    <row r="31" spans="1:3" x14ac:dyDescent="0.25">
      <c r="A31" t="s">
        <v>47</v>
      </c>
      <c r="B31" t="s">
        <v>170</v>
      </c>
      <c r="C31">
        <v>76.947999999999993</v>
      </c>
    </row>
    <row r="32" spans="1:3" x14ac:dyDescent="0.25">
      <c r="A32" t="s">
        <v>48</v>
      </c>
      <c r="B32" t="s">
        <v>171</v>
      </c>
      <c r="C32">
        <v>76.08</v>
      </c>
    </row>
    <row r="33" spans="1:3" x14ac:dyDescent="0.25">
      <c r="A33" t="s">
        <v>49</v>
      </c>
      <c r="B33" t="s">
        <v>172</v>
      </c>
      <c r="C33">
        <v>77.031999999999996</v>
      </c>
    </row>
    <row r="34" spans="1:3" x14ac:dyDescent="0.25">
      <c r="A34" t="s">
        <v>50</v>
      </c>
      <c r="B34" t="s">
        <v>173</v>
      </c>
      <c r="C34">
        <v>77.463999999999999</v>
      </c>
    </row>
    <row r="35" spans="1:3" x14ac:dyDescent="0.25">
      <c r="A35" t="s">
        <v>51</v>
      </c>
      <c r="B35" t="s">
        <v>174</v>
      </c>
      <c r="C35">
        <v>78.123999999999995</v>
      </c>
    </row>
    <row r="36" spans="1:3" x14ac:dyDescent="0.25">
      <c r="A36" t="s">
        <v>52</v>
      </c>
      <c r="B36" t="s">
        <v>175</v>
      </c>
      <c r="C36">
        <v>77.772000000000006</v>
      </c>
    </row>
    <row r="37" spans="1:3" x14ac:dyDescent="0.25">
      <c r="A37" t="s">
        <v>53</v>
      </c>
      <c r="B37" t="s">
        <v>176</v>
      </c>
      <c r="C37">
        <v>78.427999999999997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32" sqref="E32"/>
    </sheetView>
  </sheetViews>
  <sheetFormatPr defaultRowHeight="15" x14ac:dyDescent="0.25"/>
  <cols>
    <col min="2" max="2" width="23.28515625" customWidth="1"/>
    <col min="3" max="3" width="26.85546875" customWidth="1"/>
  </cols>
  <sheetData>
    <row r="1" spans="1:3" x14ac:dyDescent="0.25">
      <c r="A1" s="4" t="s">
        <v>56</v>
      </c>
    </row>
    <row r="2" spans="1:3" x14ac:dyDescent="0.25">
      <c r="A2" s="4" t="s">
        <v>178</v>
      </c>
    </row>
    <row r="3" spans="1:3" x14ac:dyDescent="0.25">
      <c r="B3" t="s">
        <v>182</v>
      </c>
    </row>
    <row r="4" spans="1:3" x14ac:dyDescent="0.25">
      <c r="A4" t="s">
        <v>1</v>
      </c>
      <c r="B4" t="s">
        <v>183</v>
      </c>
      <c r="C4" t="s">
        <v>184</v>
      </c>
    </row>
    <row r="5" spans="1:3" x14ac:dyDescent="0.25">
      <c r="A5" t="s">
        <v>179</v>
      </c>
      <c r="B5" t="s">
        <v>180</v>
      </c>
      <c r="C5" t="s">
        <v>181</v>
      </c>
    </row>
    <row r="6" spans="1:3" x14ac:dyDescent="0.25">
      <c r="A6" s="6" t="s">
        <v>205</v>
      </c>
      <c r="B6" s="1">
        <v>1.245659512</v>
      </c>
      <c r="C6" s="16">
        <v>0.36117527752476541</v>
      </c>
    </row>
    <row r="7" spans="1:3" x14ac:dyDescent="0.25">
      <c r="A7" s="6" t="s">
        <v>206</v>
      </c>
      <c r="B7" s="1">
        <v>2.9699372679999998</v>
      </c>
      <c r="C7" s="16">
        <v>0.40795485495889927</v>
      </c>
    </row>
    <row r="8" spans="1:3" x14ac:dyDescent="0.25">
      <c r="A8" s="6" t="s">
        <v>207</v>
      </c>
      <c r="B8" s="1">
        <v>1.759482105</v>
      </c>
      <c r="C8" s="16">
        <v>0.29538457357901138</v>
      </c>
    </row>
    <row r="9" spans="1:3" x14ac:dyDescent="0.25">
      <c r="A9" s="6" t="s">
        <v>200</v>
      </c>
      <c r="B9" s="1">
        <v>1.5511330409999999</v>
      </c>
      <c r="C9" s="16">
        <v>0.30095999388920841</v>
      </c>
    </row>
    <row r="10" spans="1:3" x14ac:dyDescent="0.25">
      <c r="A10" s="6" t="s">
        <v>201</v>
      </c>
      <c r="B10" s="1">
        <v>0.63880787299999997</v>
      </c>
      <c r="C10" s="16">
        <v>0.15572964515458398</v>
      </c>
    </row>
    <row r="11" spans="1:3" x14ac:dyDescent="0.25">
      <c r="A11" s="6" t="s">
        <v>202</v>
      </c>
      <c r="B11" s="1">
        <v>0.53084992799999997</v>
      </c>
      <c r="C11" s="16">
        <v>0.33896239493021552</v>
      </c>
    </row>
    <row r="12" spans="1:3" x14ac:dyDescent="0.25">
      <c r="A12" s="6" t="s">
        <v>203</v>
      </c>
      <c r="B12" s="1">
        <v>0.46518841500000002</v>
      </c>
      <c r="C12" s="16">
        <v>0.29631824117561095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abSelected="1" topLeftCell="H1" workbookViewId="0">
      <selection activeCell="Q27" sqref="Q27"/>
    </sheetView>
  </sheetViews>
  <sheetFormatPr defaultRowHeight="15" x14ac:dyDescent="0.25"/>
  <cols>
    <col min="1" max="1" width="50.28515625" customWidth="1"/>
    <col min="2" max="2" width="45.5703125" customWidth="1"/>
    <col min="3" max="3" width="34.140625" customWidth="1"/>
    <col min="4" max="4" width="27" customWidth="1"/>
    <col min="5" max="5" width="23.42578125" customWidth="1"/>
    <col min="6" max="6" width="18.42578125" customWidth="1"/>
    <col min="17" max="17" width="28.7109375" customWidth="1"/>
    <col min="18" max="18" width="13" customWidth="1"/>
    <col min="19" max="19" width="8.28515625" customWidth="1"/>
    <col min="20" max="20" width="8.140625" customWidth="1"/>
    <col min="21" max="21" width="7.7109375" customWidth="1"/>
    <col min="22" max="22" width="8.42578125" customWidth="1"/>
  </cols>
  <sheetData>
    <row r="1" spans="1:22" x14ac:dyDescent="0.25">
      <c r="A1" s="4" t="s">
        <v>57</v>
      </c>
      <c r="B1" s="4"/>
    </row>
    <row r="2" spans="1:22" ht="33" customHeight="1" x14ac:dyDescent="0.25">
      <c r="A2" s="8" t="s">
        <v>121</v>
      </c>
      <c r="Q2" s="22" t="s">
        <v>119</v>
      </c>
      <c r="R2" s="17" t="s">
        <v>193</v>
      </c>
      <c r="S2" s="33" t="s">
        <v>193</v>
      </c>
      <c r="T2" s="33"/>
      <c r="U2" s="33" t="s">
        <v>194</v>
      </c>
      <c r="V2" s="33"/>
    </row>
    <row r="3" spans="1:22" ht="21" customHeight="1" x14ac:dyDescent="0.25">
      <c r="C3" t="s">
        <v>115</v>
      </c>
      <c r="D3" t="s">
        <v>116</v>
      </c>
      <c r="E3" t="s">
        <v>117</v>
      </c>
      <c r="Q3" s="23"/>
      <c r="R3" s="17" t="s">
        <v>195</v>
      </c>
      <c r="S3" s="33" t="s">
        <v>196</v>
      </c>
      <c r="T3" s="33"/>
      <c r="U3" s="34" t="s">
        <v>197</v>
      </c>
      <c r="V3" s="34"/>
    </row>
    <row r="4" spans="1:22" ht="33" customHeight="1" x14ac:dyDescent="0.25">
      <c r="A4" s="3" t="s">
        <v>120</v>
      </c>
      <c r="B4" s="3" t="s">
        <v>119</v>
      </c>
      <c r="C4" t="s">
        <v>118</v>
      </c>
      <c r="D4" t="s">
        <v>114</v>
      </c>
      <c r="E4" t="s">
        <v>113</v>
      </c>
      <c r="Q4" s="24" t="s">
        <v>88</v>
      </c>
      <c r="R4" s="25">
        <v>102277.648</v>
      </c>
      <c r="S4" s="38">
        <v>5.5802314246367057E-2</v>
      </c>
      <c r="T4" s="26">
        <v>5.5802314246367057E-2</v>
      </c>
      <c r="U4" s="37">
        <v>0.10588497981596467</v>
      </c>
      <c r="V4" s="26">
        <v>0.10588497981596467</v>
      </c>
    </row>
    <row r="5" spans="1:22" ht="15" customHeight="1" x14ac:dyDescent="0.25">
      <c r="A5" s="10" t="s">
        <v>58</v>
      </c>
      <c r="B5" s="10" t="s">
        <v>88</v>
      </c>
      <c r="C5" s="1">
        <v>102277.648</v>
      </c>
      <c r="D5" s="7">
        <v>5.5802314246367057E-2</v>
      </c>
      <c r="E5" s="7">
        <v>0.10588497981596467</v>
      </c>
      <c r="Q5" s="19" t="s">
        <v>89</v>
      </c>
      <c r="R5" s="27">
        <v>49941.603999999999</v>
      </c>
      <c r="S5" s="28">
        <v>-7.1315841398638113E-3</v>
      </c>
      <c r="T5" s="29">
        <v>-7.1315841398638113E-3</v>
      </c>
      <c r="U5" s="35">
        <v>5.4046305385372806E-2</v>
      </c>
      <c r="V5" s="29">
        <v>5.4046305385372806E-2</v>
      </c>
    </row>
    <row r="6" spans="1:22" ht="18.75" customHeight="1" x14ac:dyDescent="0.25">
      <c r="A6" s="3" t="s">
        <v>59</v>
      </c>
      <c r="B6" s="3" t="s">
        <v>89</v>
      </c>
      <c r="C6" s="1">
        <v>49941.603999999999</v>
      </c>
      <c r="D6" s="7">
        <v>-7.1315841398638113E-3</v>
      </c>
      <c r="E6" s="7">
        <v>5.4046305385372806E-2</v>
      </c>
      <c r="Q6" s="19" t="s">
        <v>90</v>
      </c>
      <c r="R6" s="27">
        <v>36452.050999999999</v>
      </c>
      <c r="S6" s="35">
        <v>0.1490795980496693</v>
      </c>
      <c r="T6" s="29">
        <v>0.1490795980496693</v>
      </c>
      <c r="U6" s="35">
        <v>0.1628123209760286</v>
      </c>
      <c r="V6" s="29">
        <v>0.1628123209760286</v>
      </c>
    </row>
    <row r="7" spans="1:22" ht="18.75" customHeight="1" x14ac:dyDescent="0.25">
      <c r="A7" s="3" t="s">
        <v>60</v>
      </c>
      <c r="B7" s="3" t="s">
        <v>90</v>
      </c>
      <c r="C7" s="1">
        <v>36452.050999999999</v>
      </c>
      <c r="D7" s="7">
        <v>0.1490795980496693</v>
      </c>
      <c r="E7" s="7">
        <v>0.1628123209760286</v>
      </c>
      <c r="Q7" s="20" t="s">
        <v>91</v>
      </c>
      <c r="R7" s="27">
        <v>14914.047</v>
      </c>
      <c r="S7" s="36">
        <v>8.2111263963501102E-2</v>
      </c>
      <c r="T7" s="30">
        <v>8.2111263963501102E-2</v>
      </c>
      <c r="U7" s="36">
        <v>0.32567473866119423</v>
      </c>
      <c r="V7" s="30">
        <v>0.32567473866119423</v>
      </c>
    </row>
    <row r="8" spans="1:22" x14ac:dyDescent="0.25">
      <c r="A8" s="3" t="s">
        <v>61</v>
      </c>
      <c r="B8" s="3" t="s">
        <v>91</v>
      </c>
      <c r="C8" s="1">
        <v>14914.047</v>
      </c>
      <c r="D8" s="7">
        <v>8.2111263963501102E-2</v>
      </c>
      <c r="E8" s="7">
        <v>0.32567473866119423</v>
      </c>
      <c r="Q8" s="20" t="s">
        <v>92</v>
      </c>
      <c r="R8" s="27">
        <v>766.68499999999995</v>
      </c>
      <c r="S8" s="36">
        <v>-7.3640216907997713E-2</v>
      </c>
      <c r="T8" s="30">
        <v>-7.3640216907997713E-2</v>
      </c>
      <c r="U8" s="36">
        <v>-0.11747004718952059</v>
      </c>
      <c r="V8" s="30">
        <v>-0.11747004718952059</v>
      </c>
    </row>
    <row r="9" spans="1:22" x14ac:dyDescent="0.25">
      <c r="A9" s="3" t="s">
        <v>62</v>
      </c>
      <c r="B9" s="3" t="s">
        <v>92</v>
      </c>
      <c r="C9" s="1">
        <v>766.68499999999995</v>
      </c>
      <c r="D9" s="7">
        <v>-7.3640216907997713E-2</v>
      </c>
      <c r="E9" s="7">
        <v>-0.11747004718952059</v>
      </c>
      <c r="Q9" s="19" t="s">
        <v>93</v>
      </c>
      <c r="R9" s="27">
        <v>203.261</v>
      </c>
      <c r="S9" s="35">
        <v>-0.14891594717493073</v>
      </c>
      <c r="T9" s="29">
        <v>-0.14891594717493073</v>
      </c>
      <c r="U9" s="35">
        <v>-9.0900398142849115E-3</v>
      </c>
      <c r="V9" s="29">
        <v>-9.0900398142849115E-3</v>
      </c>
    </row>
    <row r="10" spans="1:22" x14ac:dyDescent="0.25">
      <c r="A10" s="3" t="s">
        <v>63</v>
      </c>
      <c r="B10" s="3" t="s">
        <v>93</v>
      </c>
      <c r="C10" s="1">
        <v>203.261</v>
      </c>
      <c r="D10" s="7">
        <v>-0.14891594717493073</v>
      </c>
      <c r="E10" s="7">
        <v>-9.0900398142849115E-3</v>
      </c>
      <c r="Q10" s="18" t="s">
        <v>94</v>
      </c>
      <c r="R10" s="31">
        <v>21766.506000000001</v>
      </c>
      <c r="S10" s="37">
        <v>-4.9704835124390945E-2</v>
      </c>
      <c r="T10" s="26">
        <v>-4.9704835124390945E-2</v>
      </c>
      <c r="U10" s="37">
        <v>-8.4739282511835268E-2</v>
      </c>
      <c r="V10" s="26">
        <v>-8.4739282511835268E-2</v>
      </c>
    </row>
    <row r="11" spans="1:22" ht="19.5" x14ac:dyDescent="0.25">
      <c r="A11" s="10" t="s">
        <v>64</v>
      </c>
      <c r="B11" s="10" t="s">
        <v>94</v>
      </c>
      <c r="C11" s="1">
        <v>21766.506000000001</v>
      </c>
      <c r="D11" s="7">
        <v>-4.9704835124390945E-2</v>
      </c>
      <c r="E11" s="7">
        <v>-8.4739282511835268E-2</v>
      </c>
      <c r="Q11" s="19" t="s">
        <v>95</v>
      </c>
      <c r="R11" s="27">
        <v>5771.6840000000002</v>
      </c>
      <c r="S11" s="35">
        <v>-0.25028995701141321</v>
      </c>
      <c r="T11" s="29">
        <v>-0.25028995701141321</v>
      </c>
      <c r="U11" s="35">
        <v>-0.33734268516248678</v>
      </c>
      <c r="V11" s="29">
        <v>-0.33734268516248678</v>
      </c>
    </row>
    <row r="12" spans="1:22" x14ac:dyDescent="0.25">
      <c r="A12" s="3" t="s">
        <v>65</v>
      </c>
      <c r="B12" s="3" t="s">
        <v>95</v>
      </c>
      <c r="C12" s="1">
        <v>5771.6840000000002</v>
      </c>
      <c r="D12" s="7">
        <v>-0.25028995701141321</v>
      </c>
      <c r="E12" s="7">
        <v>-0.33734268516248678</v>
      </c>
      <c r="Q12" s="20" t="s">
        <v>96</v>
      </c>
      <c r="R12" s="27">
        <v>11678.822</v>
      </c>
      <c r="S12" s="36">
        <v>5.2948643741085544E-2</v>
      </c>
      <c r="T12" s="30">
        <v>5.2948643741085544E-2</v>
      </c>
      <c r="U12" s="36">
        <v>-2.1740226857664968E-3</v>
      </c>
      <c r="V12" s="30">
        <v>-2.1740226857664968E-3</v>
      </c>
    </row>
    <row r="13" spans="1:22" x14ac:dyDescent="0.25">
      <c r="A13" s="3" t="s">
        <v>66</v>
      </c>
      <c r="B13" s="3" t="s">
        <v>96</v>
      </c>
      <c r="C13" s="1">
        <v>11678.822</v>
      </c>
      <c r="D13" s="7">
        <v>5.2948643741085544E-2</v>
      </c>
      <c r="E13" s="7">
        <v>-2.1740226857664968E-3</v>
      </c>
      <c r="Q13" s="20" t="s">
        <v>97</v>
      </c>
      <c r="R13" s="27">
        <v>3250.3620000000001</v>
      </c>
      <c r="S13" s="36">
        <v>4.9579181768159897E-2</v>
      </c>
      <c r="T13" s="30">
        <v>4.9579181768159897E-2</v>
      </c>
      <c r="U13" s="36">
        <v>8.7670414659355211E-2</v>
      </c>
      <c r="V13" s="30">
        <v>8.7670414659355211E-2</v>
      </c>
    </row>
    <row r="14" spans="1:22" ht="19.5" x14ac:dyDescent="0.25">
      <c r="A14" s="3" t="s">
        <v>67</v>
      </c>
      <c r="B14" s="3" t="s">
        <v>97</v>
      </c>
      <c r="C14" s="1">
        <v>3250.3620000000001</v>
      </c>
      <c r="D14" s="7">
        <v>4.9579181768159897E-2</v>
      </c>
      <c r="E14" s="7">
        <v>8.7670414659355211E-2</v>
      </c>
      <c r="Q14" s="20" t="s">
        <v>98</v>
      </c>
      <c r="R14" s="27">
        <v>1065.6379999999999</v>
      </c>
      <c r="S14" s="36">
        <v>4.6717533857983051E-2</v>
      </c>
      <c r="T14" s="30">
        <v>4.6717533857983051E-2</v>
      </c>
      <c r="U14" s="36">
        <v>0.2135022581083903</v>
      </c>
      <c r="V14" s="30">
        <v>0.2135022581083903</v>
      </c>
    </row>
    <row r="15" spans="1:22" x14ac:dyDescent="0.25">
      <c r="A15" s="3" t="s">
        <v>68</v>
      </c>
      <c r="B15" s="3" t="s">
        <v>98</v>
      </c>
      <c r="C15" s="1">
        <v>1065.6379999999999</v>
      </c>
      <c r="D15" s="7">
        <v>4.6717533857983051E-2</v>
      </c>
      <c r="E15" s="7">
        <v>0.2135022581083903</v>
      </c>
      <c r="Q15" s="18" t="s">
        <v>99</v>
      </c>
      <c r="R15" s="31">
        <v>2650.9670000000001</v>
      </c>
      <c r="S15" s="37">
        <v>2.5387058456299405E-2</v>
      </c>
      <c r="T15" s="26">
        <v>2.5387058456299405E-2</v>
      </c>
      <c r="U15" s="37">
        <v>-1.8359947724228443E-2</v>
      </c>
      <c r="V15" s="26">
        <v>-1.8359947724228443E-2</v>
      </c>
    </row>
    <row r="16" spans="1:22" ht="30.75" customHeight="1" x14ac:dyDescent="0.25">
      <c r="A16" s="10" t="s">
        <v>69</v>
      </c>
      <c r="B16" s="10" t="s">
        <v>99</v>
      </c>
      <c r="C16" s="1">
        <v>2650.9670000000001</v>
      </c>
      <c r="D16" s="7">
        <v>2.5387058456299405E-2</v>
      </c>
      <c r="E16" s="7">
        <v>-1.8359947724228443E-2</v>
      </c>
      <c r="Q16" s="19" t="s">
        <v>100</v>
      </c>
      <c r="R16" s="27">
        <v>1166.71</v>
      </c>
      <c r="S16" s="35">
        <v>2.7199828141177829E-2</v>
      </c>
      <c r="T16" s="29">
        <v>2.7199828141177829E-2</v>
      </c>
      <c r="U16" s="35">
        <v>-1.30031721017968E-2</v>
      </c>
      <c r="V16" s="29">
        <v>-1.30031721017968E-2</v>
      </c>
    </row>
    <row r="17" spans="1:22" ht="19.5" x14ac:dyDescent="0.25">
      <c r="A17" s="3" t="s">
        <v>70</v>
      </c>
      <c r="B17" s="3" t="s">
        <v>100</v>
      </c>
      <c r="C17" s="1">
        <v>1166.71</v>
      </c>
      <c r="D17" s="7">
        <v>2.7199828141177829E-2</v>
      </c>
      <c r="E17" s="7">
        <v>-1.30031721017968E-2</v>
      </c>
      <c r="Q17" s="20" t="s">
        <v>101</v>
      </c>
      <c r="R17" s="27">
        <v>1371.904</v>
      </c>
      <c r="S17" s="36">
        <v>1.3961422424306091E-2</v>
      </c>
      <c r="T17" s="30">
        <v>1.3961422424306091E-2</v>
      </c>
      <c r="U17" s="36">
        <v>-2.9771517236179323E-2</v>
      </c>
      <c r="V17" s="30">
        <v>-2.9771517236179323E-2</v>
      </c>
    </row>
    <row r="18" spans="1:22" ht="19.5" x14ac:dyDescent="0.25">
      <c r="A18" s="3" t="s">
        <v>71</v>
      </c>
      <c r="B18" s="3" t="s">
        <v>101</v>
      </c>
      <c r="C18" s="1">
        <v>1371.904</v>
      </c>
      <c r="D18" s="7">
        <v>1.3961422424306091E-2</v>
      </c>
      <c r="E18" s="7">
        <v>-2.9771517236179323E-2</v>
      </c>
      <c r="Q18" s="20" t="s">
        <v>102</v>
      </c>
      <c r="R18" s="27">
        <v>109.876</v>
      </c>
      <c r="S18" s="36">
        <v>0.16987681136274091</v>
      </c>
      <c r="T18" s="30">
        <v>0.16987681136274091</v>
      </c>
      <c r="U18" s="36">
        <v>8.1071915557487717E-2</v>
      </c>
      <c r="V18" s="30">
        <v>8.1071915557487717E-2</v>
      </c>
    </row>
    <row r="19" spans="1:22" ht="19.5" x14ac:dyDescent="0.25">
      <c r="A19" s="3" t="s">
        <v>72</v>
      </c>
      <c r="B19" s="3" t="s">
        <v>102</v>
      </c>
      <c r="C19" s="1">
        <v>109.876</v>
      </c>
      <c r="D19" s="7">
        <v>0.16987681136274091</v>
      </c>
      <c r="E19" s="7">
        <v>8.1071915557487717E-2</v>
      </c>
      <c r="Q19" s="20" t="s">
        <v>103</v>
      </c>
      <c r="R19" s="27">
        <v>2.4769999999999999</v>
      </c>
      <c r="S19" s="36">
        <v>-4.0666150271107648E-2</v>
      </c>
      <c r="T19" s="30">
        <v>-4.0666150271107648E-2</v>
      </c>
      <c r="U19" s="36">
        <v>4.2304561248233341E-2</v>
      </c>
      <c r="V19" s="30">
        <v>4.2304561248233341E-2</v>
      </c>
    </row>
    <row r="20" spans="1:22" x14ac:dyDescent="0.25">
      <c r="A20" s="3" t="s">
        <v>73</v>
      </c>
      <c r="B20" s="3" t="s">
        <v>103</v>
      </c>
      <c r="C20" s="1">
        <v>2.4769999999999999</v>
      </c>
      <c r="D20" s="7">
        <v>-4.0666150271107648E-2</v>
      </c>
      <c r="E20" s="7">
        <v>4.2304561248233341E-2</v>
      </c>
      <c r="Q20" s="18" t="s">
        <v>104</v>
      </c>
      <c r="R20" s="31">
        <v>9663.8279999999995</v>
      </c>
      <c r="S20" s="37">
        <v>7.2105242137681103E-2</v>
      </c>
      <c r="T20" s="26">
        <v>7.2105242137681103E-2</v>
      </c>
      <c r="U20" s="37">
        <v>-8.5829828596025726E-3</v>
      </c>
      <c r="V20" s="26">
        <v>-8.5829828596025726E-3</v>
      </c>
    </row>
    <row r="21" spans="1:22" ht="19.5" x14ac:dyDescent="0.25">
      <c r="A21" s="10" t="s">
        <v>74</v>
      </c>
      <c r="B21" s="10" t="s">
        <v>104</v>
      </c>
      <c r="C21" s="1">
        <v>9663.8279999999995</v>
      </c>
      <c r="D21" s="7">
        <v>7.2105242137681103E-2</v>
      </c>
      <c r="E21" s="7">
        <v>-8.5829828596025726E-3</v>
      </c>
      <c r="Q21" s="19" t="s">
        <v>105</v>
      </c>
      <c r="R21" s="27">
        <v>8528.6910000000007</v>
      </c>
      <c r="S21" s="35">
        <v>7.1111360056786532E-2</v>
      </c>
      <c r="T21" s="29">
        <v>7.1111360056786532E-2</v>
      </c>
      <c r="U21" s="35">
        <v>-1.1371820221009687E-2</v>
      </c>
      <c r="V21" s="29">
        <v>-1.1371820221009687E-2</v>
      </c>
    </row>
    <row r="22" spans="1:22" ht="29.25" x14ac:dyDescent="0.25">
      <c r="A22" s="3" t="s">
        <v>75</v>
      </c>
      <c r="B22" s="3" t="s">
        <v>105</v>
      </c>
      <c r="C22" s="1">
        <v>8528.6910000000007</v>
      </c>
      <c r="D22" s="7">
        <v>7.1111360056786532E-2</v>
      </c>
      <c r="E22" s="7">
        <v>-1.1371820221009687E-2</v>
      </c>
      <c r="Q22" s="20" t="s">
        <v>106</v>
      </c>
      <c r="R22" s="27">
        <v>774.351</v>
      </c>
      <c r="S22" s="36">
        <v>7.3166776845072556E-2</v>
      </c>
      <c r="T22" s="30">
        <v>7.3166776845072556E-2</v>
      </c>
      <c r="U22" s="36">
        <v>-2.1495458751051078E-2</v>
      </c>
      <c r="V22" s="30">
        <v>-2.1495458751051078E-2</v>
      </c>
    </row>
    <row r="23" spans="1:22" ht="19.5" x14ac:dyDescent="0.25">
      <c r="A23" s="3" t="s">
        <v>76</v>
      </c>
      <c r="B23" s="3" t="s">
        <v>106</v>
      </c>
      <c r="C23" s="1">
        <v>774.351</v>
      </c>
      <c r="D23" s="7">
        <v>7.3166776845072556E-2</v>
      </c>
      <c r="E23" s="7">
        <v>-2.1495458751051078E-2</v>
      </c>
      <c r="Q23" s="20" t="s">
        <v>107</v>
      </c>
      <c r="R23" s="27">
        <v>360.786</v>
      </c>
      <c r="S23" s="36">
        <v>9.377482158773276E-2</v>
      </c>
      <c r="T23" s="30">
        <v>9.377482158773276E-2</v>
      </c>
      <c r="U23" s="36">
        <v>9.4386030261700116E-2</v>
      </c>
      <c r="V23" s="30">
        <v>9.4386030261700116E-2</v>
      </c>
    </row>
    <row r="24" spans="1:22" x14ac:dyDescent="0.25">
      <c r="A24" s="3" t="s">
        <v>77</v>
      </c>
      <c r="B24" s="3" t="s">
        <v>107</v>
      </c>
      <c r="C24" s="1">
        <v>360.786</v>
      </c>
      <c r="D24" s="7">
        <v>9.377482158773276E-2</v>
      </c>
      <c r="E24" s="7">
        <v>9.4386030261700116E-2</v>
      </c>
      <c r="Q24" s="21" t="s">
        <v>198</v>
      </c>
      <c r="R24" s="27">
        <v>0.184</v>
      </c>
      <c r="S24" s="32">
        <v>0</v>
      </c>
      <c r="T24" s="32">
        <v>0</v>
      </c>
      <c r="U24" s="32">
        <v>0</v>
      </c>
      <c r="V24" s="32">
        <v>0</v>
      </c>
    </row>
    <row r="25" spans="1:22" ht="13.5" customHeight="1" x14ac:dyDescent="0.25">
      <c r="A25" s="9" t="s">
        <v>111</v>
      </c>
      <c r="B25" s="3" t="s">
        <v>108</v>
      </c>
      <c r="C25" s="1">
        <v>0.184</v>
      </c>
      <c r="Q25" s="21" t="s">
        <v>199</v>
      </c>
      <c r="R25" s="27">
        <v>92.281000000000006</v>
      </c>
      <c r="S25" s="32">
        <v>0</v>
      </c>
      <c r="T25" s="32">
        <v>0</v>
      </c>
      <c r="U25" s="32">
        <v>0</v>
      </c>
      <c r="V25" s="32">
        <v>0</v>
      </c>
    </row>
    <row r="26" spans="1:22" x14ac:dyDescent="0.25">
      <c r="A26" s="9" t="s">
        <v>112</v>
      </c>
      <c r="B26" s="3" t="s">
        <v>109</v>
      </c>
      <c r="C26" s="1">
        <v>92.281000000000006</v>
      </c>
      <c r="Q26" s="24" t="s">
        <v>110</v>
      </c>
      <c r="R26" s="31">
        <v>136451.41399999999</v>
      </c>
      <c r="S26" s="37">
        <v>3.7052076901938458E-2</v>
      </c>
      <c r="T26" s="26">
        <v>3.7052076901938458E-2</v>
      </c>
      <c r="U26" s="37">
        <v>5.6442974701630177E-2</v>
      </c>
      <c r="V26" s="26">
        <v>5.6442974701630177E-2</v>
      </c>
    </row>
    <row r="27" spans="1:22" x14ac:dyDescent="0.25">
      <c r="A27" s="10" t="s">
        <v>78</v>
      </c>
      <c r="B27" s="10" t="s">
        <v>110</v>
      </c>
      <c r="C27" s="1">
        <v>136451.41399999999</v>
      </c>
      <c r="D27" s="7">
        <v>3.7052076901938458E-2</v>
      </c>
      <c r="E27" s="7">
        <v>5.6442974701630177E-2</v>
      </c>
    </row>
  </sheetData>
  <mergeCells count="4">
    <mergeCell ref="S2:T2"/>
    <mergeCell ref="U2:V2"/>
    <mergeCell ref="S3:T3"/>
    <mergeCell ref="U3:V3"/>
  </mergeCells>
  <conditionalFormatting sqref="V19:V26 T19:T26">
    <cfRule type="dataBar" priority="1">
      <dataBar>
        <cfvo type="num" val="-0.25"/>
        <cfvo type="num" val="0.25"/>
        <color rgb="FF638E5D"/>
      </dataBar>
      <extLst>
        <ext xmlns:x14="http://schemas.microsoft.com/office/spreadsheetml/2009/9/main" uri="{B025F937-C7B1-47D3-B67F-A62EFF666E3E}">
          <x14:id>{4371E902-82A3-4B32-B629-58EA5390E14D}</x14:id>
        </ext>
      </extLst>
    </cfRule>
  </conditionalFormatting>
  <conditionalFormatting sqref="T4:T18 V4:V18">
    <cfRule type="dataBar" priority="2">
      <dataBar>
        <cfvo type="num" val="-0.25"/>
        <cfvo type="num" val="0.25"/>
        <color rgb="FF638E5D"/>
      </dataBar>
      <extLst>
        <ext xmlns:x14="http://schemas.microsoft.com/office/spreadsheetml/2009/9/main" uri="{B025F937-C7B1-47D3-B67F-A62EFF666E3E}">
          <x14:id>{CF2546AA-03C1-4087-A8EE-8E9F9D2B724E}</x14:id>
        </ext>
      </extLst>
    </cfRule>
  </conditionalFormatting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371E902-82A3-4B32-B629-58EA5390E14D}">
            <x14:dataBar minLength="0" maxLength="100" gradient="0" axisPosition="middle">
              <x14:cfvo type="num">
                <xm:f>-0.25</xm:f>
              </x14:cfvo>
              <x14:cfvo type="num">
                <xm:f>0.25</xm:f>
              </x14:cfvo>
              <x14:negativeFillColor rgb="FFC00000"/>
              <x14:axisColor theme="0"/>
            </x14:dataBar>
          </x14:cfRule>
          <xm:sqref>V19:V26 T19:T26</xm:sqref>
        </x14:conditionalFormatting>
        <x14:conditionalFormatting xmlns:xm="http://schemas.microsoft.com/office/excel/2006/main">
          <x14:cfRule type="dataBar" id="{CF2546AA-03C1-4087-A8EE-8E9F9D2B724E}">
            <x14:dataBar minLength="0" maxLength="100" gradient="0" axisPosition="middle">
              <x14:cfvo type="num">
                <xm:f>-0.25</xm:f>
              </x14:cfvo>
              <x14:cfvo type="num">
                <xm:f>0.25</xm:f>
              </x14:cfvo>
              <x14:negativeFillColor rgb="FFC00000"/>
              <x14:axisColor theme="0"/>
            </x14:dataBar>
          </x14:cfRule>
          <xm:sqref>T4:T18 V4:V18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 2-1</vt:lpstr>
      <vt:lpstr>Fig 2-2</vt:lpstr>
      <vt:lpstr>Fig 2-3</vt:lpstr>
      <vt:lpstr>Fig 2-4</vt:lpstr>
      <vt:lpstr>Fig 2-5</vt:lpstr>
      <vt:lpstr>Fig 2-6</vt:lpstr>
      <vt:lpstr>Fig 2-7</vt:lpstr>
      <vt:lpstr>Fig 2-8</vt:lpstr>
      <vt:lpstr>Fig 3-1</vt:lpstr>
      <vt:lpstr>Fig 3-2</vt:lpstr>
      <vt:lpstr>Fig 3-3</vt:lpstr>
    </vt:vector>
  </TitlesOfParts>
  <Company>House of Commons / Chambre des communes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Georgieva, Vania</dc:creator>
  <cp:lastModifiedBy>Nguyen, Truc</cp:lastModifiedBy>
  <dcterms:created xsi:type="dcterms:W3CDTF">2016-12-21T16:27:58Z</dcterms:created>
  <dcterms:modified xsi:type="dcterms:W3CDTF">2017-01-09T14:51:56Z</dcterms:modified>
</cp:coreProperties>
</file>