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her\AppData\Roaming\OpenText\OTEdit\EC_pbodocs\c419541\"/>
    </mc:Choice>
  </mc:AlternateContent>
  <xr:revisionPtr revIDLastSave="0" documentId="13_ncr:1_{FAE35836-4141-424F-A3AD-D74CA92C8866}" xr6:coauthVersionLast="46" xr6:coauthVersionMax="46" xr10:uidLastSave="{00000000-0000-0000-0000-000000000000}"/>
  <bookViews>
    <workbookView xWindow="-120" yWindow="-120" windowWidth="29040" windowHeight="15840" tabRatio="745" xr2:uid="{17346805-A760-42A1-9B24-7DF4D5BC272A}"/>
  </bookViews>
  <sheets>
    <sheet name="Results" sheetId="18" r:id="rId1"/>
    <sheet name="Estimate" sheetId="5" r:id="rId2"/>
    <sheet name="Inputs" sheetId="24" r:id="rId3"/>
    <sheet name="Scenarios 1 and 2 Equal Average" sheetId="25" r:id="rId4"/>
    <sheet name="Scenarios 3 and 4 Equal Line" sheetId="2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6" l="1"/>
  <c r="C25" i="26"/>
  <c r="D12" i="26"/>
  <c r="C12" i="26"/>
  <c r="D25" i="25"/>
  <c r="C25" i="25"/>
  <c r="D12" i="25"/>
  <c r="C12" i="25"/>
  <c r="H34" i="24"/>
  <c r="I34" i="24"/>
  <c r="K34" i="24"/>
  <c r="L34" i="24"/>
  <c r="H35" i="24"/>
  <c r="I35" i="24"/>
  <c r="J35" i="24"/>
  <c r="K35" i="24"/>
  <c r="L35" i="24"/>
  <c r="M35" i="24" l="1"/>
  <c r="J34" i="24"/>
  <c r="D21" i="5"/>
  <c r="M34" i="24" l="1"/>
  <c r="E47" i="5" s="1"/>
  <c r="K18" i="24"/>
  <c r="O10" i="24" s="1"/>
  <c r="C10" i="5" s="1"/>
  <c r="J18" i="24"/>
  <c r="O9" i="24" s="1"/>
  <c r="C9" i="5" s="1"/>
  <c r="I18" i="24"/>
  <c r="F18" i="24"/>
  <c r="E18" i="24"/>
  <c r="D18" i="24"/>
  <c r="O8" i="24" l="1"/>
  <c r="C8" i="5" s="1"/>
  <c r="P9" i="24"/>
  <c r="D9" i="5" s="1"/>
  <c r="E9" i="5" s="1"/>
  <c r="F9" i="5" s="1"/>
  <c r="E48" i="5"/>
  <c r="P8" i="24"/>
  <c r="P10" i="24" l="1"/>
  <c r="D10" i="5" s="1"/>
  <c r="E10" i="5" s="1"/>
  <c r="F10" i="5" s="1"/>
  <c r="D8" i="5"/>
  <c r="E8" i="5" s="1"/>
  <c r="F8" i="5" s="1"/>
  <c r="C25" i="5" s="1"/>
  <c r="C15" i="5" l="1"/>
  <c r="C20" i="5" s="1"/>
  <c r="H37" i="5" l="1"/>
  <c r="G37" i="5" l="1"/>
  <c r="F37" i="5"/>
  <c r="E37" i="5"/>
  <c r="D37" i="5"/>
  <c r="D36" i="5"/>
  <c r="E36" i="5" s="1"/>
  <c r="F36" i="5" s="1"/>
  <c r="G36" i="5" s="1"/>
  <c r="H36" i="5" s="1"/>
  <c r="D35" i="5"/>
  <c r="E35" i="5" s="1"/>
  <c r="F35" i="5" s="1"/>
  <c r="G35" i="5" s="1"/>
  <c r="H35" i="5" s="1"/>
  <c r="H46" i="5" l="1"/>
  <c r="H45" i="5"/>
  <c r="C19" i="5" l="1"/>
  <c r="C21" i="5" l="1"/>
  <c r="E19" i="5" s="1"/>
  <c r="C26" i="5"/>
  <c r="C31" i="5" s="1"/>
  <c r="C30" i="5"/>
  <c r="C32" i="5" l="1"/>
  <c r="E20" i="5"/>
  <c r="C27" i="5"/>
  <c r="D27" i="5" l="1"/>
  <c r="E25" i="5" s="1"/>
  <c r="E21" i="5"/>
  <c r="E26" i="5" l="1"/>
  <c r="E30" i="5"/>
  <c r="E31" i="5" l="1"/>
  <c r="C38" i="5" s="1"/>
  <c r="D38" i="5" s="1"/>
  <c r="E38" i="5" s="1"/>
  <c r="F38" i="5" s="1"/>
  <c r="G38" i="5" s="1"/>
  <c r="H38" i="5" s="1"/>
  <c r="H47" i="5" s="1"/>
  <c r="E27" i="5"/>
  <c r="E32" i="5" l="1"/>
  <c r="H48" i="5"/>
  <c r="D39" i="18"/>
  <c r="E39" i="18" s="1"/>
  <c r="H49" i="5" l="1"/>
  <c r="D40" i="18" s="1"/>
  <c r="D41" i="18" l="1"/>
  <c r="E40" i="18"/>
  <c r="E41" i="18" l="1"/>
</calcChain>
</file>

<file path=xl/sharedStrings.xml><?xml version="1.0" encoding="utf-8"?>
<sst xmlns="http://schemas.openxmlformats.org/spreadsheetml/2006/main" count="211" uniqueCount="126">
  <si>
    <t>Total</t>
  </si>
  <si>
    <t>Descriptive Statistics</t>
  </si>
  <si>
    <t>Notes</t>
  </si>
  <si>
    <t>Female Employees</t>
  </si>
  <si>
    <t>Male Employees</t>
  </si>
  <si>
    <t>2023/24</t>
  </si>
  <si>
    <t>Source</t>
  </si>
  <si>
    <t>Salaries (Total)</t>
  </si>
  <si>
    <t>Hourly Pay (Total)</t>
  </si>
  <si>
    <t>Pay Calculations</t>
  </si>
  <si>
    <t>Budget 2018</t>
  </si>
  <si>
    <t>Before Pay Equity</t>
  </si>
  <si>
    <t>After Pay Equity</t>
  </si>
  <si>
    <t>Before Pay Equity: Salary Calculations</t>
  </si>
  <si>
    <t>After Pay Equity: Salary Calculations</t>
  </si>
  <si>
    <t>Difference</t>
  </si>
  <si>
    <t>Annual growth rate</t>
  </si>
  <si>
    <t>link</t>
  </si>
  <si>
    <t>Salaries (PBO Exp. Tool)</t>
  </si>
  <si>
    <t>Fiscal Year</t>
  </si>
  <si>
    <t>Projections Post-Salary Adj.</t>
  </si>
  <si>
    <t>Objective:</t>
  </si>
  <si>
    <t xml:space="preserve"> </t>
  </si>
  <si>
    <t>Effects of policy (if needed):</t>
  </si>
  <si>
    <t>Datasets and variables:</t>
  </si>
  <si>
    <t>Sheet Type Legend:</t>
  </si>
  <si>
    <t>Results/Output</t>
  </si>
  <si>
    <t>Policy Change:</t>
  </si>
  <si>
    <t>Methodology:</t>
  </si>
  <si>
    <t>Assumptions</t>
  </si>
  <si>
    <t>(Positive numbers subtract from the budgetary balance, negative numbers contribute to the budget balance.)</t>
  </si>
  <si>
    <t>Introduction of a proactive pay equity regime within federally regulated public and private sectors.</t>
  </si>
  <si>
    <t>The sex of the employees in each job class was used to identify gender dominance.</t>
  </si>
  <si>
    <t>Legislative costing purposes</t>
  </si>
  <si>
    <t>($ dollars)</t>
  </si>
  <si>
    <t>Salary</t>
  </si>
  <si>
    <t>https://peat-oedp.pbo-dpb.ca/#/en/personnel-breakdown--repartition-personnel</t>
  </si>
  <si>
    <t>Salary Calculations</t>
  </si>
  <si>
    <t>Used PBO Personnel Expenditure tool to adjust salary calculations</t>
  </si>
  <si>
    <t>Pensions</t>
  </si>
  <si>
    <t>LFS Month</t>
  </si>
  <si>
    <t># of Employees</t>
  </si>
  <si>
    <t>Hourly Wages of Employees</t>
  </si>
  <si>
    <t>Male</t>
  </si>
  <si>
    <t>Female</t>
  </si>
  <si>
    <t>January</t>
  </si>
  <si>
    <t>February</t>
  </si>
  <si>
    <t>Adjusted number of employees</t>
  </si>
  <si>
    <t>March</t>
  </si>
  <si>
    <t>Average from monthly 2019 LFS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</si>
  <si>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</si>
  <si>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</si>
  <si>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</si>
  <si>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</si>
  <si>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</si>
  <si>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</si>
  <si>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</si>
  <si>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</si>
  <si>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</si>
  <si>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</si>
  <si>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Salaries</t>
  </si>
  <si>
    <t>Inputs - Baseline population and additional salary and workforce inputs</t>
  </si>
  <si>
    <t>($ millions)</t>
  </si>
  <si>
    <t>% on top of salaries</t>
  </si>
  <si>
    <t>Number of Employees (FTEs)</t>
  </si>
  <si>
    <t>Other payments related to health and benefits - centralized</t>
  </si>
  <si>
    <t>Historical 5 yr. average</t>
  </si>
  <si>
    <t>(2014-25 to 2018-19)</t>
  </si>
  <si>
    <t>Other - Centralized</t>
  </si>
  <si>
    <t>Additional contributions to pensions and other payments related to health and benefits</t>
  </si>
  <si>
    <t>Pension net CPP/QPP</t>
  </si>
  <si>
    <t>Source: PBO Economic Fiscal Outlook - September 2020</t>
  </si>
  <si>
    <t>5-year averge</t>
  </si>
  <si>
    <t>Annual Growth rates (Salaries, wages, and miscellaneous)</t>
  </si>
  <si>
    <t>Note : Average calculations using the LFS of each month in 2019</t>
  </si>
  <si>
    <t>Used total salaries paid in FY2018/19 to all government employees</t>
  </si>
  <si>
    <t>Pay Equity Adjust</t>
  </si>
  <si>
    <t>Using the federal government announced estimated reduction in male : female wage ratio reported in Budget 2018: Addressing The Gender Wage Gap</t>
  </si>
  <si>
    <t>Estimate using federal government announced estimated reduction in male : female wage ratio.</t>
  </si>
  <si>
    <t>a 2.7 cent reduction in the gender wage gap for the core public administration.</t>
  </si>
  <si>
    <t>PBO calculations using Statistics Canada monthly 2019 Labour Force Survey, PBO Personnel Expenditure Tool</t>
  </si>
  <si>
    <t>The analysis relied upon data from the Labour Force Survey, which created limitations in drawing inferences about core public service employees and their job classes, and their hourly wages.</t>
  </si>
  <si>
    <r>
      <t xml:space="preserve">This workbook is used to estimate impact of a the </t>
    </r>
    <r>
      <rPr>
        <i/>
        <sz val="11"/>
        <color theme="1"/>
        <rFont val="Calibri"/>
        <family val="2"/>
        <scheme val="minor"/>
      </rPr>
      <t>Pay Equity Act</t>
    </r>
    <r>
      <rPr>
        <sz val="11"/>
        <color theme="1"/>
        <rFont val="Calibri"/>
        <family val="2"/>
        <scheme val="minor"/>
      </rPr>
      <t xml:space="preserve"> on federal public service employee compensation.</t>
    </r>
  </si>
  <si>
    <r>
      <t xml:space="preserve">The </t>
    </r>
    <r>
      <rPr>
        <i/>
        <sz val="11"/>
        <color theme="1"/>
        <rFont val="Calibri"/>
        <family val="2"/>
        <scheme val="minor"/>
      </rPr>
      <t>Pay Equity Act</t>
    </r>
    <r>
      <rPr>
        <sz val="11"/>
        <color theme="1"/>
        <rFont val="Calibri"/>
        <family val="2"/>
        <scheme val="minor"/>
      </rPr>
      <t xml:space="preserve"> requires employers to establish pay equity plan(s) and calculate any increases in compensation that would be owed to employees in predominantly female job classes.</t>
    </r>
  </si>
  <si>
    <t>This excel workbook contains the estimated employee compensation costs arising from the federal government’s estimate of</t>
  </si>
  <si>
    <t>General notes</t>
  </si>
  <si>
    <t>Pensions and other payments related to health and benefits</t>
  </si>
  <si>
    <t>Total Cost</t>
  </si>
  <si>
    <t>** Report assumes compensation would start in fiscal year 2023/24</t>
  </si>
  <si>
    <t>Adjusted to PBO Personnel Exp. Tool</t>
  </si>
  <si>
    <t>Source: Growth rate derived from PBO Economic Fiscal Outlook - September 2020</t>
  </si>
  <si>
    <t>Source: PBO calculations; PBO Personnel Expenditure Tool</t>
  </si>
  <si>
    <t>Inputs</t>
  </si>
  <si>
    <t>Average Hourly Earnings of employees</t>
  </si>
  <si>
    <t>Summary Table</t>
  </si>
  <si>
    <t>Preliminary federal estimate on impact attributed to proactive pay equity; Budget 2018.</t>
  </si>
  <si>
    <t>Estimated size of federally regulated public workforce; PBO Economic Fiscal Outlook - September 2020.</t>
  </si>
  <si>
    <t>Pensions and other payments related to health and benefits; PBO Personnel Expenditure Tool.</t>
  </si>
  <si>
    <t>Population of interest CPA (FTEs)</t>
  </si>
  <si>
    <t>https://www.budget.gc.ca/2018/home-accueil-en.html</t>
  </si>
  <si>
    <t>Source: PBO calculations</t>
  </si>
  <si>
    <t>Source: PBO calculations; PBO Economic Fiscal Outlook - September 2020</t>
  </si>
  <si>
    <t xml:space="preserve">Statistics Canada's Labour Force Survey provided a breakdown of the number of employees in the population of interest by sex and job class. </t>
  </si>
  <si>
    <t>Annual salary costs were estimated by multiplying estimated hourly wage rate with a standard 37.5 work week and by 52 weeks in a year.</t>
  </si>
  <si>
    <t>Public service salaries were assumed to grow at the rate forecasted in PBO Economic and Fiscal Outlook - September 2020.</t>
  </si>
  <si>
    <t>Pension and other employee benefits were added on top of salary based on the observed 5-year historical average (2014-15 to 2018-19).</t>
  </si>
  <si>
    <t>Number of men and women employed in job classes, average hourly earnings; Statistics Canada, Labour Force Survey, 2019.</t>
  </si>
  <si>
    <t>Source: PBO calculations; Statistics Canada - Labour Force Survey (LFS)</t>
  </si>
  <si>
    <t>Average Hourly Pay</t>
  </si>
  <si>
    <t>https://peat-oedp.pbo-dpb.ca/#/en</t>
  </si>
  <si>
    <t>2014-15</t>
  </si>
  <si>
    <t>2015-16</t>
  </si>
  <si>
    <t>2016-17</t>
  </si>
  <si>
    <t>2017-18</t>
  </si>
  <si>
    <t>2018-19</t>
  </si>
  <si>
    <t>Breakdown of Personnel expenditures (Total Government) by fiscal year</t>
  </si>
  <si>
    <t>Scenario 1</t>
  </si>
  <si>
    <t>Bands (Job Value)</t>
  </si>
  <si>
    <t>Scenario 2</t>
  </si>
  <si>
    <t>Scenario 3</t>
  </si>
  <si>
    <t>Scenario 4</t>
  </si>
  <si>
    <t>Hourly compensation (predominantly male)</t>
  </si>
  <si>
    <t>Hourly compensation (predominantly female)</t>
  </si>
  <si>
    <t>Illustrative Scenarios - Equal Line Method</t>
  </si>
  <si>
    <t>Illustrative Scenarios - Equal Average Method</t>
  </si>
  <si>
    <t>illustrative 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</si>
</sst>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_-;\-&quot;$&quot;* #,##0_-;_-&quot;$&quot;* &quot;-&quot;??_-;_-@_-"/>
    <numFmt numFmtId="167" formatCode="0.0000"/>
    <numFmt numFmtId="168" formatCode="_(&quot;$&quot;* #,##0_);_(&quot;$&quot;* \(#,##0\);_(&quot;$&quot;* &quot;-&quot;??_);_(@_)"/>
    <numFmt numFmtId="169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7030A0"/>
      <name val="Segoe UI"/>
      <family val="2"/>
    </font>
    <font>
      <sz val="11"/>
      <color theme="0" tint="-0.149998474074526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</cellStyleXfs>
  <cellXfs count="191">
    <xf numFmtId="0" fontId="0" fillId="0" borderId="0" xfId="0"/>
    <xf numFmtId="0" fontId="1" fillId="0" borderId="0" xfId="0" applyFont="1"/>
    <xf numFmtId="164" fontId="0" fillId="0" borderId="0" xfId="3" applyNumberFormat="1" applyFont="1"/>
    <xf numFmtId="44" fontId="0" fillId="0" borderId="0" xfId="2" applyFont="1"/>
    <xf numFmtId="9" fontId="0" fillId="0" borderId="0" xfId="3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6" fillId="0" borderId="0" xfId="0" applyFont="1"/>
    <xf numFmtId="0" fontId="1" fillId="4" borderId="3" xfId="0" applyFont="1" applyFill="1" applyBorder="1"/>
    <xf numFmtId="0" fontId="1" fillId="4" borderId="2" xfId="0" applyFont="1" applyFill="1" applyBorder="1"/>
    <xf numFmtId="0" fontId="1" fillId="4" borderId="0" xfId="0" applyFont="1" applyFill="1" applyBorder="1"/>
    <xf numFmtId="0" fontId="1" fillId="4" borderId="10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Fill="1"/>
    <xf numFmtId="43" fontId="0" fillId="0" borderId="0" xfId="1" applyFont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0" fontId="4" fillId="0" borderId="0" xfId="0" applyFont="1" applyFill="1" applyAlignment="1"/>
    <xf numFmtId="0" fontId="3" fillId="0" borderId="0" xfId="0" applyFont="1" applyFill="1"/>
    <xf numFmtId="0" fontId="1" fillId="4" borderId="0" xfId="0" applyFont="1" applyFill="1" applyAlignment="1"/>
    <xf numFmtId="0" fontId="1" fillId="9" borderId="13" xfId="0" applyFont="1" applyFill="1" applyBorder="1"/>
    <xf numFmtId="0" fontId="1" fillId="0" borderId="6" xfId="0" applyFont="1" applyBorder="1"/>
    <xf numFmtId="0" fontId="6" fillId="0" borderId="0" xfId="0" applyFont="1" applyFill="1" applyBorder="1"/>
    <xf numFmtId="9" fontId="0" fillId="5" borderId="0" xfId="3" applyFont="1" applyFill="1"/>
    <xf numFmtId="164" fontId="0" fillId="2" borderId="0" xfId="3" applyNumberFormat="1" applyFont="1" applyFill="1"/>
    <xf numFmtId="9" fontId="0" fillId="5" borderId="0" xfId="3" applyNumberFormat="1" applyFont="1" applyFill="1"/>
    <xf numFmtId="9" fontId="0" fillId="0" borderId="0" xfId="3" applyNumberFormat="1" applyFont="1" applyFill="1"/>
    <xf numFmtId="9" fontId="0" fillId="0" borderId="0" xfId="3" applyFont="1" applyFill="1"/>
    <xf numFmtId="164" fontId="0" fillId="0" borderId="0" xfId="3" applyNumberFormat="1" applyFont="1" applyFill="1" applyBorder="1"/>
    <xf numFmtId="166" fontId="0" fillId="0" borderId="6" xfId="2" applyNumberFormat="1" applyFont="1" applyBorder="1"/>
    <xf numFmtId="0" fontId="0" fillId="0" borderId="0" xfId="0" applyFont="1"/>
    <xf numFmtId="0" fontId="7" fillId="0" borderId="0" xfId="4" applyFont="1"/>
    <xf numFmtId="0" fontId="0" fillId="4" borderId="3" xfId="0" applyFont="1" applyFill="1" applyBorder="1"/>
    <xf numFmtId="0" fontId="0" fillId="0" borderId="0" xfId="0" applyFont="1" applyBorder="1"/>
    <xf numFmtId="44" fontId="0" fillId="0" borderId="0" xfId="0" applyNumberFormat="1" applyFont="1" applyBorder="1"/>
    <xf numFmtId="0" fontId="0" fillId="0" borderId="6" xfId="0" applyFont="1" applyBorder="1"/>
    <xf numFmtId="44" fontId="0" fillId="0" borderId="6" xfId="0" applyNumberFormat="1" applyFont="1" applyBorder="1"/>
    <xf numFmtId="44" fontId="0" fillId="0" borderId="0" xfId="0" applyNumberFormat="1" applyFont="1"/>
    <xf numFmtId="166" fontId="0" fillId="0" borderId="0" xfId="0" applyNumberFormat="1" applyFont="1" applyBorder="1"/>
    <xf numFmtId="166" fontId="0" fillId="0" borderId="6" xfId="0" applyNumberFormat="1" applyFont="1" applyBorder="1"/>
    <xf numFmtId="166" fontId="0" fillId="0" borderId="0" xfId="0" applyNumberFormat="1" applyFont="1" applyBorder="1" applyAlignment="1">
      <alignment horizontal="left"/>
    </xf>
    <xf numFmtId="166" fontId="0" fillId="0" borderId="10" xfId="0" applyNumberFormat="1" applyFont="1" applyBorder="1" applyAlignment="1">
      <alignment horizontal="left"/>
    </xf>
    <xf numFmtId="166" fontId="0" fillId="0" borderId="6" xfId="0" applyNumberFormat="1" applyFont="1" applyBorder="1" applyAlignment="1">
      <alignment horizontal="left"/>
    </xf>
    <xf numFmtId="166" fontId="0" fillId="0" borderId="5" xfId="0" applyNumberFormat="1" applyFont="1" applyBorder="1" applyAlignment="1">
      <alignment horizontal="left"/>
    </xf>
    <xf numFmtId="167" fontId="0" fillId="0" borderId="0" xfId="0" applyNumberFormat="1" applyFont="1" applyFill="1" applyBorder="1"/>
    <xf numFmtId="166" fontId="0" fillId="0" borderId="6" xfId="0" applyNumberFormat="1" applyFont="1" applyFill="1" applyBorder="1"/>
    <xf numFmtId="166" fontId="0" fillId="0" borderId="5" xfId="0" applyNumberFormat="1" applyFont="1" applyBorder="1"/>
    <xf numFmtId="166" fontId="0" fillId="0" borderId="0" xfId="0" applyNumberFormat="1" applyFont="1" applyFill="1" applyBorder="1"/>
    <xf numFmtId="166" fontId="0" fillId="10" borderId="6" xfId="0" applyNumberFormat="1" applyFont="1" applyFill="1" applyBorder="1"/>
    <xf numFmtId="164" fontId="7" fillId="0" borderId="0" xfId="4" applyNumberFormat="1" applyFont="1"/>
    <xf numFmtId="0" fontId="2" fillId="0" borderId="0" xfId="0" applyFont="1"/>
    <xf numFmtId="166" fontId="2" fillId="0" borderId="0" xfId="2" applyNumberFormat="1" applyFont="1" applyFill="1"/>
    <xf numFmtId="166" fontId="2" fillId="0" borderId="0" xfId="2" applyNumberFormat="1" applyFont="1"/>
    <xf numFmtId="166" fontId="2" fillId="0" borderId="6" xfId="2" applyNumberFormat="1" applyFont="1" applyFill="1" applyBorder="1"/>
    <xf numFmtId="44" fontId="0" fillId="0" borderId="6" xfId="2" applyFont="1" applyBorder="1"/>
    <xf numFmtId="167" fontId="0" fillId="0" borderId="6" xfId="0" applyNumberFormat="1" applyFont="1" applyBorder="1"/>
    <xf numFmtId="0" fontId="4" fillId="0" borderId="0" xfId="0" applyFont="1" applyFill="1"/>
    <xf numFmtId="3" fontId="4" fillId="0" borderId="0" xfId="0" applyNumberFormat="1" applyFont="1" applyFill="1"/>
    <xf numFmtId="44" fontId="4" fillId="0" borderId="0" xfId="2" applyFont="1" applyFill="1"/>
    <xf numFmtId="0" fontId="6" fillId="0" borderId="4" xfId="0" applyFont="1" applyFill="1" applyBorder="1"/>
    <xf numFmtId="3" fontId="5" fillId="3" borderId="15" xfId="0" applyNumberFormat="1" applyFont="1" applyFill="1" applyBorder="1"/>
    <xf numFmtId="0" fontId="8" fillId="3" borderId="18" xfId="0" applyFont="1" applyFill="1" applyBorder="1"/>
    <xf numFmtId="0" fontId="8" fillId="3" borderId="14" xfId="0" applyFont="1" applyFill="1" applyBorder="1" applyAlignment="1">
      <alignment horizontal="left"/>
    </xf>
    <xf numFmtId="165" fontId="8" fillId="3" borderId="19" xfId="1" applyNumberFormat="1" applyFont="1" applyFill="1" applyBorder="1"/>
    <xf numFmtId="44" fontId="3" fillId="2" borderId="0" xfId="2" applyFont="1" applyFill="1" applyBorder="1"/>
    <xf numFmtId="44" fontId="3" fillId="2" borderId="21" xfId="2" applyFont="1" applyFill="1" applyBorder="1"/>
    <xf numFmtId="165" fontId="3" fillId="2" borderId="17" xfId="1" applyNumberFormat="1" applyFont="1" applyFill="1" applyBorder="1"/>
    <xf numFmtId="165" fontId="3" fillId="2" borderId="19" xfId="0" applyNumberFormat="1" applyFont="1" applyFill="1" applyBorder="1"/>
    <xf numFmtId="164" fontId="6" fillId="0" borderId="0" xfId="3" applyNumberFormat="1" applyFont="1"/>
    <xf numFmtId="0" fontId="1" fillId="9" borderId="13" xfId="0" applyFont="1" applyFill="1" applyBorder="1" applyAlignment="1">
      <alignment horizontal="right"/>
    </xf>
    <xf numFmtId="3" fontId="1" fillId="4" borderId="0" xfId="0" applyNumberFormat="1" applyFont="1" applyFill="1" applyAlignment="1"/>
    <xf numFmtId="0" fontId="1" fillId="4" borderId="0" xfId="0" applyFont="1" applyFill="1" applyAlignment="1">
      <alignment vertical="center"/>
    </xf>
    <xf numFmtId="0" fontId="8" fillId="0" borderId="0" xfId="0" applyFont="1" applyFill="1" applyAlignment="1"/>
    <xf numFmtId="166" fontId="2" fillId="2" borderId="0" xfId="2" applyNumberFormat="1" applyFont="1" applyFill="1"/>
    <xf numFmtId="3" fontId="0" fillId="0" borderId="0" xfId="0" applyNumberFormat="1" applyFont="1"/>
    <xf numFmtId="3" fontId="0" fillId="4" borderId="0" xfId="0" applyNumberFormat="1" applyFont="1" applyFill="1"/>
    <xf numFmtId="0" fontId="0" fillId="2" borderId="16" xfId="0" applyFont="1" applyFill="1" applyBorder="1"/>
    <xf numFmtId="0" fontId="0" fillId="2" borderId="18" xfId="0" applyFont="1" applyFill="1" applyBorder="1"/>
    <xf numFmtId="3" fontId="0" fillId="0" borderId="6" xfId="0" applyNumberFormat="1" applyFont="1" applyBorder="1"/>
    <xf numFmtId="0" fontId="0" fillId="0" borderId="0" xfId="0" quotePrefix="1" applyNumberFormat="1" applyFont="1"/>
    <xf numFmtId="0" fontId="0" fillId="5" borderId="0" xfId="0" quotePrefix="1" applyNumberFormat="1" applyFont="1" applyFill="1"/>
    <xf numFmtId="0" fontId="0" fillId="0" borderId="0" xfId="0" quotePrefix="1" applyNumberFormat="1" applyFont="1" applyFill="1"/>
    <xf numFmtId="0" fontId="0" fillId="5" borderId="0" xfId="0" applyFont="1" applyFill="1"/>
    <xf numFmtId="0" fontId="1" fillId="4" borderId="0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/>
    <xf numFmtId="44" fontId="0" fillId="0" borderId="5" xfId="0" applyNumberFormat="1" applyFont="1" applyBorder="1"/>
    <xf numFmtId="0" fontId="0" fillId="0" borderId="4" xfId="0" applyFont="1" applyBorder="1" applyAlignment="1">
      <alignment horizontal="left"/>
    </xf>
    <xf numFmtId="0" fontId="6" fillId="0" borderId="4" xfId="0" applyFont="1" applyBorder="1"/>
    <xf numFmtId="167" fontId="0" fillId="0" borderId="6" xfId="0" applyNumberFormat="1" applyFont="1" applyFill="1" applyBorder="1"/>
    <xf numFmtId="164" fontId="0" fillId="0" borderId="6" xfId="3" applyNumberFormat="1" applyFont="1" applyFill="1" applyBorder="1"/>
    <xf numFmtId="0" fontId="6" fillId="0" borderId="9" xfId="0" applyFont="1" applyFill="1" applyBorder="1"/>
    <xf numFmtId="166" fontId="0" fillId="2" borderId="10" xfId="0" applyNumberFormat="1" applyFont="1" applyFill="1" applyBorder="1" applyAlignment="1">
      <alignment horizontal="left"/>
    </xf>
    <xf numFmtId="166" fontId="0" fillId="2" borderId="5" xfId="0" applyNumberFormat="1" applyFont="1" applyFill="1" applyBorder="1" applyAlignment="1">
      <alignment horizontal="left"/>
    </xf>
    <xf numFmtId="168" fontId="0" fillId="2" borderId="5" xfId="0" applyNumberFormat="1" applyFont="1" applyFill="1" applyBorder="1"/>
    <xf numFmtId="167" fontId="0" fillId="2" borderId="5" xfId="0" applyNumberFormat="1" applyFont="1" applyFill="1" applyBorder="1"/>
    <xf numFmtId="166" fontId="0" fillId="2" borderId="5" xfId="0" applyNumberFormat="1" applyFont="1" applyFill="1" applyBorder="1"/>
    <xf numFmtId="0" fontId="2" fillId="0" borderId="6" xfId="0" applyFont="1" applyBorder="1" applyAlignment="1">
      <alignment horizontal="right"/>
    </xf>
    <xf numFmtId="0" fontId="1" fillId="0" borderId="6" xfId="0" applyFont="1" applyFill="1" applyBorder="1"/>
    <xf numFmtId="0" fontId="2" fillId="0" borderId="0" xfId="5" applyFont="1" applyFill="1" applyBorder="1"/>
    <xf numFmtId="0" fontId="1" fillId="0" borderId="0" xfId="5" applyFont="1" applyFill="1" applyBorder="1"/>
    <xf numFmtId="0" fontId="11" fillId="6" borderId="0" xfId="5" applyFont="1" applyFill="1" applyBorder="1" applyAlignment="1">
      <alignment horizontal="right" vertical="center"/>
    </xf>
    <xf numFmtId="0" fontId="11" fillId="0" borderId="0" xfId="5" applyFont="1" applyFill="1" applyBorder="1" applyAlignment="1">
      <alignment vertical="center"/>
    </xf>
    <xf numFmtId="0" fontId="11" fillId="7" borderId="0" xfId="5" applyFont="1" applyFill="1" applyBorder="1" applyAlignment="1">
      <alignment horizontal="right" vertical="center"/>
    </xf>
    <xf numFmtId="0" fontId="11" fillId="8" borderId="0" xfId="5" applyFont="1" applyFill="1" applyBorder="1" applyAlignment="1">
      <alignment horizontal="right" vertical="center"/>
    </xf>
    <xf numFmtId="0" fontId="2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right"/>
    </xf>
    <xf numFmtId="0" fontId="2" fillId="0" borderId="6" xfId="5" applyFont="1" applyFill="1" applyBorder="1"/>
    <xf numFmtId="0" fontId="2" fillId="0" borderId="0" xfId="0" applyFont="1" applyFill="1"/>
    <xf numFmtId="166" fontId="2" fillId="0" borderId="0" xfId="5" applyNumberFormat="1" applyFont="1" applyFill="1" applyBorder="1"/>
    <xf numFmtId="0" fontId="1" fillId="0" borderId="12" xfId="0" applyFont="1" applyBorder="1"/>
    <xf numFmtId="166" fontId="2" fillId="0" borderId="12" xfId="2" applyNumberFormat="1" applyFont="1" applyFill="1" applyBorder="1"/>
    <xf numFmtId="166" fontId="2" fillId="2" borderId="12" xfId="2" applyNumberFormat="1" applyFont="1" applyFill="1" applyBorder="1"/>
    <xf numFmtId="0" fontId="1" fillId="4" borderId="3" xfId="0" applyFont="1" applyFill="1" applyBorder="1" applyAlignment="1">
      <alignment horizontal="center" wrapText="1"/>
    </xf>
    <xf numFmtId="0" fontId="0" fillId="4" borderId="3" xfId="0" applyFont="1" applyFill="1" applyBorder="1" applyAlignment="1">
      <alignment wrapText="1"/>
    </xf>
    <xf numFmtId="0" fontId="0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166" fontId="0" fillId="5" borderId="0" xfId="2" applyNumberFormat="1" applyFont="1" applyFill="1"/>
    <xf numFmtId="166" fontId="0" fillId="0" borderId="0" xfId="2" applyNumberFormat="1" applyFont="1" applyFill="1"/>
    <xf numFmtId="166" fontId="2" fillId="2" borderId="6" xfId="2" applyNumberFormat="1" applyFont="1" applyFill="1" applyBorder="1"/>
    <xf numFmtId="166" fontId="0" fillId="10" borderId="0" xfId="0" applyNumberFormat="1" applyFont="1" applyFill="1" applyBorder="1" applyAlignment="1">
      <alignment horizontal="left"/>
    </xf>
    <xf numFmtId="166" fontId="0" fillId="10" borderId="6" xfId="0" applyNumberFormat="1" applyFont="1" applyFill="1" applyBorder="1" applyAlignment="1">
      <alignment horizontal="left"/>
    </xf>
    <xf numFmtId="166" fontId="0" fillId="10" borderId="0" xfId="0" applyNumberFormat="1" applyFont="1" applyFill="1" applyBorder="1"/>
    <xf numFmtId="0" fontId="0" fillId="0" borderId="0" xfId="0" applyFont="1" applyFill="1" applyAlignment="1">
      <alignment horizontal="left"/>
    </xf>
    <xf numFmtId="0" fontId="7" fillId="0" borderId="0" xfId="4"/>
    <xf numFmtId="0" fontId="7" fillId="0" borderId="11" xfId="4" applyBorder="1" applyAlignment="1">
      <alignment horizontal="center"/>
    </xf>
    <xf numFmtId="164" fontId="6" fillId="0" borderId="0" xfId="3" applyNumberFormat="1" applyFont="1" applyAlignment="1"/>
    <xf numFmtId="0" fontId="14" fillId="0" borderId="0" xfId="0" applyFont="1"/>
    <xf numFmtId="0" fontId="0" fillId="0" borderId="0" xfId="0" applyAlignment="1">
      <alignment wrapText="1"/>
    </xf>
    <xf numFmtId="0" fontId="1" fillId="12" borderId="6" xfId="0" applyFont="1" applyFill="1" applyBorder="1" applyAlignment="1">
      <alignment horizontal="center" vertical="center" wrapText="1"/>
    </xf>
    <xf numFmtId="44" fontId="1" fillId="12" borderId="6" xfId="2" applyFont="1" applyFill="1" applyBorder="1" applyAlignment="1">
      <alignment horizontal="center" vertical="center" wrapText="1"/>
    </xf>
    <xf numFmtId="169" fontId="0" fillId="0" borderId="0" xfId="0" applyNumberFormat="1"/>
    <xf numFmtId="2" fontId="14" fillId="0" borderId="0" xfId="0" applyNumberFormat="1" applyFont="1"/>
    <xf numFmtId="0" fontId="0" fillId="0" borderId="6" xfId="0" applyBorder="1" applyAlignment="1">
      <alignment horizontal="center"/>
    </xf>
    <xf numFmtId="169" fontId="0" fillId="0" borderId="6" xfId="0" applyNumberFormat="1" applyBorder="1"/>
    <xf numFmtId="169" fontId="0" fillId="0" borderId="12" xfId="0" applyNumberFormat="1" applyBorder="1"/>
    <xf numFmtId="2" fontId="0" fillId="0" borderId="0" xfId="0" applyNumberFormat="1"/>
    <xf numFmtId="0" fontId="0" fillId="0" borderId="3" xfId="0" applyBorder="1" applyAlignment="1">
      <alignment horizontal="center"/>
    </xf>
    <xf numFmtId="169" fontId="0" fillId="0" borderId="3" xfId="0" applyNumberFormat="1" applyBorder="1"/>
    <xf numFmtId="0" fontId="0" fillId="0" borderId="0" xfId="0" applyBorder="1" applyAlignment="1">
      <alignment horizontal="center"/>
    </xf>
    <xf numFmtId="169" fontId="0" fillId="0" borderId="0" xfId="0" applyNumberFormat="1" applyBorder="1"/>
    <xf numFmtId="0" fontId="2" fillId="0" borderId="0" xfId="0" applyFont="1" applyBorder="1"/>
    <xf numFmtId="1" fontId="2" fillId="0" borderId="0" xfId="0" applyNumberFormat="1" applyFont="1" applyBorder="1"/>
    <xf numFmtId="168" fontId="2" fillId="0" borderId="0" xfId="0" applyNumberFormat="1" applyFont="1" applyBorder="1"/>
    <xf numFmtId="0" fontId="10" fillId="0" borderId="0" xfId="5" applyFont="1" applyFill="1" applyBorder="1" applyAlignment="1">
      <alignment vertical="center"/>
    </xf>
    <xf numFmtId="0" fontId="2" fillId="0" borderId="0" xfId="5" applyBorder="1"/>
    <xf numFmtId="0" fontId="13" fillId="11" borderId="0" xfId="5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2" fillId="0" borderId="0" xfId="0" applyFont="1" applyBorder="1"/>
    <xf numFmtId="0" fontId="0" fillId="0" borderId="0" xfId="5" applyFont="1" applyFill="1" applyBorder="1"/>
    <xf numFmtId="0" fontId="1" fillId="0" borderId="6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7" fillId="0" borderId="4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D6C68017-C7B5-4C02-A50B-5869086B03E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142873</xdr:colOff>
      <xdr:row>0</xdr:row>
      <xdr:rowOff>80962</xdr:rowOff>
    </xdr:from>
    <xdr:to>
      <xdr:col>0</xdr:col>
      <xdr:colOff>881062</xdr:colOff>
      <xdr:row>5</xdr:row>
      <xdr:rowOff>30815</xdr:rowOff>
    </xdr:to>
    <xdr:pic>
      <xdr:nvPicPr>
        <xdr:cNvPr id="2" name="Picture 1" descr="C:\Users\SrivaV\AppData\Roaming\OpenText\OTEdit\EC_edrms\c15599997\image002.png@01D454E8.9E1291F0">
          <a:extLst>
            <a:ext uri="{FF2B5EF4-FFF2-40B4-BE49-F238E27FC236}">
              <a16:creationId xmlns:a16="http://schemas.microsoft.com/office/drawing/2014/main" id="{9310A65E-F03F-4262-A027-130A182992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80962"/>
          <a:ext cx="738189" cy="788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eat-oedp.pbo-dpb.ca/" TargetMode="External"/><Relationship Id="rId2" Type="http://schemas.openxmlformats.org/officeDocument/2006/relationships/hyperlink" Target="https://peat-oedp.pbo-dpb.ca/" TargetMode="External"/><Relationship Id="rId1" Type="http://schemas.openxmlformats.org/officeDocument/2006/relationships/hyperlink" Target="https://www.budget.gc.ca/2018/home-accueil-en.htm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budget.gc.ca/2018/home-accueil-en.html" TargetMode="External"/><Relationship Id="rId4" Type="http://schemas.openxmlformats.org/officeDocument/2006/relationships/hyperlink" Target="https://peat-oedp.pbo-dpb.c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eat-oedp.pbo-dpb.c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6E21-37AD-4147-99E4-59F7EE91A569}">
  <sheetPr>
    <tabColor theme="8" tint="0.79998168889431442"/>
  </sheetPr>
  <dimension ref="A1:K58"/>
  <sheetViews>
    <sheetView tabSelected="1" zoomScaleNormal="100" workbookViewId="0">
      <selection activeCell="C20" sqref="C20"/>
    </sheetView>
  </sheetViews>
  <sheetFormatPr defaultColWidth="9" defaultRowHeight="15" x14ac:dyDescent="0.25"/>
  <cols>
    <col min="1" max="1" width="33.5703125" style="102" customWidth="1"/>
    <col min="2" max="2" width="14.42578125" style="102" customWidth="1"/>
    <col min="3" max="3" width="13.28515625" style="102" customWidth="1"/>
    <col min="4" max="4" width="14.140625" style="102" customWidth="1"/>
    <col min="5" max="9" width="13.28515625" style="52" customWidth="1"/>
    <col min="10" max="16384" width="9" style="52"/>
  </cols>
  <sheetData>
    <row r="1" spans="1:11" x14ac:dyDescent="0.25">
      <c r="C1" s="102" t="s">
        <v>22</v>
      </c>
    </row>
    <row r="2" spans="1:11" x14ac:dyDescent="0.25">
      <c r="B2" s="155" t="s">
        <v>22</v>
      </c>
      <c r="E2" s="102"/>
      <c r="F2" s="102"/>
      <c r="G2" s="102"/>
      <c r="H2" s="102"/>
      <c r="I2" s="102"/>
      <c r="J2" s="102"/>
      <c r="K2" s="102"/>
    </row>
    <row r="3" spans="1:11" x14ac:dyDescent="0.25">
      <c r="B3" s="102" t="s">
        <v>22</v>
      </c>
      <c r="E3" s="102"/>
      <c r="F3" s="102"/>
      <c r="G3" s="102"/>
      <c r="H3" s="102"/>
      <c r="I3" s="102"/>
      <c r="J3" s="102"/>
      <c r="K3" s="102"/>
    </row>
    <row r="4" spans="1:11" x14ac:dyDescent="0.25">
      <c r="E4" s="102"/>
      <c r="F4" s="102"/>
      <c r="G4" s="102"/>
      <c r="H4" s="102"/>
      <c r="I4" s="102"/>
      <c r="J4" s="102"/>
      <c r="K4" s="102"/>
    </row>
    <row r="5" spans="1:11" x14ac:dyDescent="0.25">
      <c r="E5" s="102"/>
      <c r="F5" s="102"/>
      <c r="G5" s="102"/>
      <c r="H5" s="102"/>
      <c r="I5" s="102"/>
      <c r="J5" s="102"/>
      <c r="K5" s="102"/>
    </row>
    <row r="6" spans="1:11" x14ac:dyDescent="0.25">
      <c r="E6" s="102"/>
      <c r="F6" s="102"/>
      <c r="G6" s="102"/>
      <c r="H6" s="102"/>
      <c r="I6" s="102"/>
      <c r="J6" s="102"/>
      <c r="K6" s="102"/>
    </row>
    <row r="7" spans="1:11" s="146" customFormat="1" x14ac:dyDescent="0.25">
      <c r="A7" s="103" t="s">
        <v>21</v>
      </c>
      <c r="B7" s="102" t="s">
        <v>82</v>
      </c>
      <c r="C7" s="102"/>
      <c r="D7" s="102"/>
    </row>
    <row r="8" spans="1:11" s="146" customFormat="1" x14ac:dyDescent="0.25">
      <c r="A8" s="103" t="s">
        <v>22</v>
      </c>
      <c r="B8" s="102"/>
      <c r="C8" s="102"/>
      <c r="D8" s="102"/>
    </row>
    <row r="9" spans="1:11" s="146" customFormat="1" x14ac:dyDescent="0.25">
      <c r="A9" s="103" t="s">
        <v>23</v>
      </c>
      <c r="B9" s="102" t="s">
        <v>33</v>
      </c>
      <c r="C9" s="102"/>
      <c r="D9" s="102"/>
      <c r="F9" s="147"/>
      <c r="G9" s="147"/>
      <c r="H9" s="148"/>
      <c r="I9" s="148"/>
    </row>
    <row r="10" spans="1:11" s="146" customFormat="1" x14ac:dyDescent="0.25">
      <c r="A10" s="102"/>
      <c r="B10" s="102"/>
      <c r="C10" s="102"/>
      <c r="D10" s="102"/>
      <c r="F10" s="147"/>
      <c r="G10" s="147"/>
      <c r="H10" s="148"/>
      <c r="I10" s="148"/>
    </row>
    <row r="11" spans="1:11" s="146" customFormat="1" x14ac:dyDescent="0.25">
      <c r="A11" s="103" t="s">
        <v>24</v>
      </c>
      <c r="B11" s="102" t="s">
        <v>106</v>
      </c>
      <c r="C11" s="102"/>
      <c r="D11" s="102"/>
      <c r="I11" s="148"/>
    </row>
    <row r="12" spans="1:11" s="146" customFormat="1" x14ac:dyDescent="0.25">
      <c r="A12" s="102"/>
      <c r="B12" s="102" t="s">
        <v>95</v>
      </c>
      <c r="C12" s="102"/>
      <c r="D12" s="102"/>
    </row>
    <row r="13" spans="1:11" s="146" customFormat="1" x14ac:dyDescent="0.25">
      <c r="A13" s="102"/>
      <c r="B13" s="102" t="s">
        <v>96</v>
      </c>
      <c r="C13" s="102"/>
      <c r="D13" s="102"/>
    </row>
    <row r="14" spans="1:11" s="146" customFormat="1" x14ac:dyDescent="0.25">
      <c r="A14" s="102"/>
      <c r="B14" s="102" t="s">
        <v>97</v>
      </c>
      <c r="C14" s="102"/>
      <c r="D14" s="102"/>
    </row>
    <row r="15" spans="1:11" s="146" customFormat="1" x14ac:dyDescent="0.25">
      <c r="A15" s="102"/>
      <c r="B15" s="102"/>
      <c r="C15" s="102"/>
      <c r="D15" s="102"/>
      <c r="F15" s="147"/>
      <c r="G15" s="147"/>
      <c r="I15" s="148"/>
    </row>
    <row r="16" spans="1:11" s="146" customFormat="1" x14ac:dyDescent="0.25">
      <c r="A16" s="149" t="s">
        <v>25</v>
      </c>
      <c r="B16" s="104"/>
      <c r="C16" s="105" t="s">
        <v>26</v>
      </c>
      <c r="D16" s="102"/>
    </row>
    <row r="17" spans="1:8" s="146" customFormat="1" x14ac:dyDescent="0.25">
      <c r="A17" s="102"/>
      <c r="B17" s="106"/>
      <c r="C17" s="105" t="s">
        <v>78</v>
      </c>
      <c r="D17" s="102"/>
    </row>
    <row r="18" spans="1:8" s="146" customFormat="1" x14ac:dyDescent="0.25">
      <c r="A18" s="102"/>
      <c r="B18" s="107"/>
      <c r="C18" s="105" t="s">
        <v>61</v>
      </c>
      <c r="D18" s="102"/>
    </row>
    <row r="19" spans="1:8" s="146" customFormat="1" ht="15" customHeight="1" x14ac:dyDescent="0.25">
      <c r="A19" s="150"/>
      <c r="B19" s="151"/>
      <c r="C19" s="105" t="s">
        <v>125</v>
      </c>
      <c r="D19" s="150"/>
    </row>
    <row r="20" spans="1:8" s="146" customFormat="1" x14ac:dyDescent="0.25">
      <c r="A20" s="102"/>
      <c r="B20" s="102"/>
      <c r="C20" s="102"/>
      <c r="D20" s="102"/>
      <c r="E20" s="102"/>
      <c r="F20" s="102"/>
      <c r="G20" s="102"/>
      <c r="H20" s="102"/>
    </row>
    <row r="21" spans="1:8" s="146" customFormat="1" x14ac:dyDescent="0.25">
      <c r="A21" s="103" t="s">
        <v>27</v>
      </c>
      <c r="B21" s="105" t="s">
        <v>31</v>
      </c>
      <c r="C21" s="105"/>
      <c r="D21" s="102"/>
    </row>
    <row r="22" spans="1:8" s="146" customFormat="1" x14ac:dyDescent="0.25">
      <c r="A22" s="102"/>
      <c r="B22" s="102" t="s">
        <v>83</v>
      </c>
    </row>
    <row r="23" spans="1:8" s="146" customFormat="1" x14ac:dyDescent="0.25">
      <c r="A23" s="102"/>
      <c r="B23" s="102"/>
      <c r="C23" s="105"/>
      <c r="D23" s="102"/>
    </row>
    <row r="24" spans="1:8" s="146" customFormat="1" x14ac:dyDescent="0.25">
      <c r="A24" s="103" t="s">
        <v>28</v>
      </c>
      <c r="B24" s="108" t="s">
        <v>84</v>
      </c>
      <c r="C24" s="102"/>
      <c r="D24" s="102"/>
    </row>
    <row r="25" spans="1:8" s="146" customFormat="1" x14ac:dyDescent="0.25">
      <c r="A25" s="102"/>
      <c r="B25" s="108" t="s">
        <v>79</v>
      </c>
      <c r="C25" s="102"/>
      <c r="D25" s="102"/>
    </row>
    <row r="26" spans="1:8" s="146" customFormat="1" x14ac:dyDescent="0.25">
      <c r="A26" s="102"/>
      <c r="B26" s="102"/>
      <c r="C26" s="102"/>
      <c r="D26" s="102"/>
      <c r="E26" s="102"/>
      <c r="F26" s="102"/>
    </row>
    <row r="27" spans="1:8" s="146" customFormat="1" x14ac:dyDescent="0.25">
      <c r="A27" s="103" t="s">
        <v>29</v>
      </c>
      <c r="B27" s="102" t="s">
        <v>102</v>
      </c>
      <c r="C27" s="102"/>
      <c r="D27" s="102"/>
    </row>
    <row r="28" spans="1:8" s="146" customFormat="1" x14ac:dyDescent="0.25">
      <c r="A28" s="103"/>
      <c r="B28" s="102" t="s">
        <v>32</v>
      </c>
      <c r="C28" s="102"/>
      <c r="D28" s="102"/>
    </row>
    <row r="29" spans="1:8" s="146" customFormat="1" x14ac:dyDescent="0.25">
      <c r="A29" s="103"/>
      <c r="B29" s="102" t="s">
        <v>103</v>
      </c>
      <c r="C29" s="102"/>
      <c r="D29" s="102"/>
    </row>
    <row r="30" spans="1:8" s="146" customFormat="1" x14ac:dyDescent="0.25">
      <c r="A30" s="103"/>
      <c r="B30" s="102" t="s">
        <v>104</v>
      </c>
      <c r="C30" s="102"/>
      <c r="D30" s="102"/>
    </row>
    <row r="31" spans="1:8" s="146" customFormat="1" x14ac:dyDescent="0.25">
      <c r="A31" s="102"/>
      <c r="B31" s="102" t="s">
        <v>105</v>
      </c>
      <c r="C31" s="102"/>
      <c r="D31" s="102"/>
    </row>
    <row r="32" spans="1:8" s="146" customFormat="1" x14ac:dyDescent="0.25">
      <c r="A32" s="102"/>
      <c r="B32" s="102"/>
      <c r="C32" s="102"/>
      <c r="D32" s="102"/>
    </row>
    <row r="33" spans="1:9" s="146" customFormat="1" x14ac:dyDescent="0.25">
      <c r="A33" s="103" t="s">
        <v>85</v>
      </c>
      <c r="B33" s="146" t="s">
        <v>81</v>
      </c>
      <c r="C33" s="102"/>
      <c r="D33" s="102"/>
    </row>
    <row r="34" spans="1:9" s="146" customFormat="1" x14ac:dyDescent="0.25">
      <c r="A34" s="102"/>
      <c r="B34" s="152" t="s">
        <v>88</v>
      </c>
    </row>
    <row r="35" spans="1:9" s="146" customFormat="1" x14ac:dyDescent="0.25">
      <c r="A35" s="102"/>
      <c r="B35" s="109"/>
      <c r="C35" s="102"/>
      <c r="D35" s="102"/>
    </row>
    <row r="36" spans="1:9" s="146" customFormat="1" x14ac:dyDescent="0.25">
      <c r="A36" s="153" t="s">
        <v>94</v>
      </c>
      <c r="B36" s="154"/>
    </row>
    <row r="37" spans="1:9" x14ac:dyDescent="0.25">
      <c r="A37" s="101"/>
      <c r="B37" s="101"/>
      <c r="C37" s="101"/>
      <c r="D37" s="156" t="s">
        <v>5</v>
      </c>
      <c r="E37" s="156"/>
    </row>
    <row r="38" spans="1:9" x14ac:dyDescent="0.25">
      <c r="A38" s="110"/>
      <c r="B38" s="110"/>
      <c r="C38" s="110"/>
      <c r="D38" s="100" t="s">
        <v>34</v>
      </c>
      <c r="E38" s="100" t="s">
        <v>62</v>
      </c>
      <c r="F38" s="14"/>
      <c r="G38" s="14"/>
      <c r="I38" s="14"/>
    </row>
    <row r="39" spans="1:9" x14ac:dyDescent="0.25">
      <c r="A39" s="1" t="s">
        <v>60</v>
      </c>
      <c r="B39" s="1"/>
      <c r="C39" s="1"/>
      <c r="D39" s="53">
        <f>Estimate!H38</f>
        <v>477204517.12487149</v>
      </c>
      <c r="E39" s="75">
        <f>D39/1000000</f>
        <v>477.20451712487147</v>
      </c>
      <c r="F39" s="54"/>
      <c r="G39" s="54"/>
      <c r="I39" s="54"/>
    </row>
    <row r="40" spans="1:9" x14ac:dyDescent="0.25">
      <c r="A40" s="23" t="s">
        <v>86</v>
      </c>
      <c r="B40" s="23"/>
      <c r="C40" s="23"/>
      <c r="D40" s="55">
        <f>Estimate!H49</f>
        <v>144074885.26141959</v>
      </c>
      <c r="E40" s="124">
        <f>D40/1000000</f>
        <v>144.07488526141958</v>
      </c>
      <c r="F40" s="54"/>
      <c r="G40" s="54"/>
      <c r="I40" s="54"/>
    </row>
    <row r="41" spans="1:9" x14ac:dyDescent="0.25">
      <c r="A41" s="113" t="s">
        <v>0</v>
      </c>
      <c r="B41" s="113"/>
      <c r="C41" s="113"/>
      <c r="D41" s="114">
        <f>D39+D40</f>
        <v>621279402.38629103</v>
      </c>
      <c r="E41" s="115">
        <f>E39+E40</f>
        <v>621.27940238629105</v>
      </c>
      <c r="F41" s="54"/>
      <c r="G41" s="54"/>
      <c r="I41" s="54"/>
    </row>
    <row r="42" spans="1:9" x14ac:dyDescent="0.25">
      <c r="A42" s="52"/>
      <c r="B42" s="52"/>
      <c r="C42" s="52"/>
      <c r="D42" s="52"/>
    </row>
    <row r="43" spans="1:9" x14ac:dyDescent="0.25">
      <c r="A43" s="128" t="s">
        <v>30</v>
      </c>
      <c r="B43" s="52"/>
      <c r="C43" s="52"/>
      <c r="D43" s="52"/>
    </row>
    <row r="44" spans="1:9" x14ac:dyDescent="0.25">
      <c r="B44" s="52"/>
      <c r="C44" s="52"/>
      <c r="D44" s="52"/>
    </row>
    <row r="45" spans="1:9" x14ac:dyDescent="0.25">
      <c r="A45" s="52"/>
      <c r="B45" s="52"/>
      <c r="C45" s="52"/>
      <c r="D45" s="52"/>
    </row>
    <row r="48" spans="1:9" x14ac:dyDescent="0.25">
      <c r="A48" s="111"/>
    </row>
    <row r="49" spans="1:4" x14ac:dyDescent="0.25">
      <c r="A49" s="111"/>
      <c r="D49" s="52"/>
    </row>
    <row r="50" spans="1:4" x14ac:dyDescent="0.25">
      <c r="A50" s="111"/>
      <c r="D50" s="52"/>
    </row>
    <row r="58" spans="1:4" x14ac:dyDescent="0.25">
      <c r="C58" s="112"/>
      <c r="D58" s="52"/>
    </row>
  </sheetData>
  <mergeCells count="1">
    <mergeCell ref="D37:E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A42BF-8268-4469-9517-F286494F3A86}">
  <sheetPr>
    <tabColor theme="4"/>
  </sheetPr>
  <dimension ref="A1:K52"/>
  <sheetViews>
    <sheetView zoomScaleNormal="100" workbookViewId="0">
      <selection activeCell="A4" sqref="A4"/>
    </sheetView>
  </sheetViews>
  <sheetFormatPr defaultColWidth="9" defaultRowHeight="15" x14ac:dyDescent="0.25"/>
  <cols>
    <col min="1" max="1" width="14.7109375" style="32" customWidth="1"/>
    <col min="2" max="9" width="18.42578125" style="32" customWidth="1"/>
    <col min="10" max="10" width="15" style="32" customWidth="1"/>
    <col min="11" max="11" width="13.42578125" style="32" customWidth="1"/>
    <col min="12" max="16384" width="9" style="32"/>
  </cols>
  <sheetData>
    <row r="1" spans="1:11" x14ac:dyDescent="0.25">
      <c r="A1" s="5" t="s">
        <v>77</v>
      </c>
    </row>
    <row r="2" spans="1:11" x14ac:dyDescent="0.25">
      <c r="A2" s="129" t="s">
        <v>99</v>
      </c>
    </row>
    <row r="3" spans="1:11" x14ac:dyDescent="0.25">
      <c r="A3" s="32" t="s">
        <v>22</v>
      </c>
    </row>
    <row r="4" spans="1:11" x14ac:dyDescent="0.25">
      <c r="A4" s="32" t="s">
        <v>22</v>
      </c>
    </row>
    <row r="5" spans="1:11" s="15" customFormat="1" x14ac:dyDescent="0.25">
      <c r="A5" s="74" t="s">
        <v>37</v>
      </c>
      <c r="B5" s="74"/>
      <c r="C5" s="74"/>
      <c r="D5" s="74"/>
      <c r="E5" s="74"/>
      <c r="F5" s="74"/>
      <c r="G5" s="74"/>
      <c r="H5" s="74"/>
      <c r="J5" s="74"/>
      <c r="K5" s="74"/>
    </row>
    <row r="6" spans="1:11" x14ac:dyDescent="0.25">
      <c r="A6" s="1"/>
    </row>
    <row r="7" spans="1:11" ht="33" customHeight="1" x14ac:dyDescent="0.25">
      <c r="A7" s="166" t="s">
        <v>1</v>
      </c>
      <c r="B7" s="34"/>
      <c r="C7" s="116" t="s">
        <v>108</v>
      </c>
      <c r="D7" s="116" t="s">
        <v>64</v>
      </c>
      <c r="E7" s="7" t="s">
        <v>8</v>
      </c>
      <c r="F7" s="7" t="s">
        <v>7</v>
      </c>
      <c r="G7" s="157" t="s">
        <v>2</v>
      </c>
      <c r="H7" s="158"/>
      <c r="I7" s="159"/>
    </row>
    <row r="8" spans="1:11" ht="14.25" customHeight="1" x14ac:dyDescent="0.25">
      <c r="A8" s="167"/>
      <c r="B8" s="35" t="s">
        <v>4</v>
      </c>
      <c r="C8" s="36">
        <f>Inputs!O8</f>
        <v>39.485015833333328</v>
      </c>
      <c r="D8" s="17">
        <f>Inputs!P8</f>
        <v>182309.84592817342</v>
      </c>
      <c r="E8" s="36">
        <f>C8*D8</f>
        <v>7198507.1530464869</v>
      </c>
      <c r="F8" s="36">
        <f>E8*37.5*52</f>
        <v>14037088948.440651</v>
      </c>
      <c r="G8" s="169" t="s">
        <v>80</v>
      </c>
      <c r="H8" s="170"/>
      <c r="I8" s="171"/>
    </row>
    <row r="9" spans="1:11" x14ac:dyDescent="0.25">
      <c r="A9" s="167"/>
      <c r="B9" s="88" t="s">
        <v>3</v>
      </c>
      <c r="C9" s="38">
        <f>Inputs!O9</f>
        <v>35.716819166666667</v>
      </c>
      <c r="D9" s="18">
        <f>Inputs!P9</f>
        <v>182225.14283779959</v>
      </c>
      <c r="E9" s="38">
        <f>C9*D9</f>
        <v>6508502.4743576916</v>
      </c>
      <c r="F9" s="89">
        <f t="shared" ref="F9:F10" si="0">E9*37.5*52</f>
        <v>12691579824.997499</v>
      </c>
      <c r="G9" s="169"/>
      <c r="H9" s="170"/>
      <c r="I9" s="171"/>
    </row>
    <row r="10" spans="1:11" x14ac:dyDescent="0.25">
      <c r="A10" s="168"/>
      <c r="B10" s="37" t="s">
        <v>0</v>
      </c>
      <c r="C10" s="38">
        <f>Inputs!O10</f>
        <v>37.599157499999997</v>
      </c>
      <c r="D10" s="18">
        <f>Inputs!P10</f>
        <v>364534.98876597302</v>
      </c>
      <c r="E10" s="38">
        <f>C10*D10</f>
        <v>13706208.456872549</v>
      </c>
      <c r="F10" s="38">
        <f t="shared" si="0"/>
        <v>26727106490.90147</v>
      </c>
      <c r="G10" s="172"/>
      <c r="H10" s="173"/>
      <c r="I10" s="174"/>
    </row>
    <row r="11" spans="1:11" x14ac:dyDescent="0.25">
      <c r="A11" s="6"/>
      <c r="C11" s="39"/>
      <c r="E11" s="39"/>
      <c r="F11" s="39"/>
    </row>
    <row r="12" spans="1:11" x14ac:dyDescent="0.25">
      <c r="A12" s="6"/>
    </row>
    <row r="13" spans="1:11" x14ac:dyDescent="0.25">
      <c r="A13" s="175" t="s">
        <v>9</v>
      </c>
      <c r="B13" s="34"/>
      <c r="C13" s="7" t="s">
        <v>11</v>
      </c>
      <c r="D13" s="7" t="s">
        <v>76</v>
      </c>
      <c r="E13" s="7" t="s">
        <v>12</v>
      </c>
      <c r="F13" s="86" t="s">
        <v>6</v>
      </c>
    </row>
    <row r="14" spans="1:11" x14ac:dyDescent="0.25">
      <c r="A14" s="176"/>
      <c r="B14" s="35" t="s">
        <v>4</v>
      </c>
      <c r="C14" s="35">
        <v>100</v>
      </c>
      <c r="D14" s="35">
        <v>0</v>
      </c>
      <c r="E14" s="35">
        <v>100</v>
      </c>
      <c r="F14" s="87" t="s">
        <v>10</v>
      </c>
    </row>
    <row r="15" spans="1:11" x14ac:dyDescent="0.25">
      <c r="A15" s="177"/>
      <c r="B15" s="37" t="s">
        <v>3</v>
      </c>
      <c r="C15" s="37">
        <f>E15-D15</f>
        <v>91.399999999999991</v>
      </c>
      <c r="D15" s="37">
        <v>2.7</v>
      </c>
      <c r="E15" s="37">
        <v>94.1</v>
      </c>
      <c r="F15" s="130" t="s">
        <v>17</v>
      </c>
    </row>
    <row r="16" spans="1:11" x14ac:dyDescent="0.25">
      <c r="A16" s="6"/>
    </row>
    <row r="17" spans="1:9" x14ac:dyDescent="0.25">
      <c r="A17" s="6"/>
    </row>
    <row r="18" spans="1:9" ht="33" customHeight="1" x14ac:dyDescent="0.25">
      <c r="A18" s="166" t="s">
        <v>13</v>
      </c>
      <c r="B18" s="117"/>
      <c r="C18" s="116" t="s">
        <v>11</v>
      </c>
      <c r="D18" s="116" t="s">
        <v>18</v>
      </c>
      <c r="E18" s="116" t="s">
        <v>89</v>
      </c>
      <c r="F18" s="157" t="s">
        <v>2</v>
      </c>
      <c r="G18" s="158"/>
      <c r="H18" s="158"/>
      <c r="I18" s="159"/>
    </row>
    <row r="19" spans="1:9" x14ac:dyDescent="0.25">
      <c r="A19" s="167"/>
      <c r="B19" s="35" t="s">
        <v>4</v>
      </c>
      <c r="C19" s="40">
        <f>F8*C14/C14</f>
        <v>14037088948.440651</v>
      </c>
      <c r="D19" s="127"/>
      <c r="E19" s="40">
        <f>C19/C21*D21</f>
        <v>16150631428.908045</v>
      </c>
      <c r="F19" s="160" t="s">
        <v>38</v>
      </c>
      <c r="G19" s="161"/>
      <c r="H19" s="161"/>
      <c r="I19" s="162"/>
    </row>
    <row r="20" spans="1:9" x14ac:dyDescent="0.25">
      <c r="A20" s="167"/>
      <c r="B20" s="88" t="s">
        <v>3</v>
      </c>
      <c r="C20" s="41">
        <f>F8*C15/C14</f>
        <v>12829899298.874754</v>
      </c>
      <c r="D20" s="50"/>
      <c r="E20" s="48">
        <f>C20/C21*D21</f>
        <v>14761677126.021954</v>
      </c>
      <c r="F20" s="160" t="s">
        <v>75</v>
      </c>
      <c r="G20" s="161"/>
      <c r="H20" s="161"/>
      <c r="I20" s="162"/>
    </row>
    <row r="21" spans="1:9" x14ac:dyDescent="0.25">
      <c r="A21" s="168"/>
      <c r="B21" s="37" t="s">
        <v>0</v>
      </c>
      <c r="C21" s="41">
        <f>C19+C20</f>
        <v>26866988247.315407</v>
      </c>
      <c r="D21" s="31">
        <f>Inputs!L29</f>
        <v>30912308554.93</v>
      </c>
      <c r="E21" s="41">
        <f>E19+E20</f>
        <v>30912308554.93</v>
      </c>
      <c r="F21" s="163" t="s">
        <v>17</v>
      </c>
      <c r="G21" s="164"/>
      <c r="H21" s="164"/>
      <c r="I21" s="165"/>
    </row>
    <row r="22" spans="1:9" x14ac:dyDescent="0.25">
      <c r="A22" s="6"/>
    </row>
    <row r="23" spans="1:9" x14ac:dyDescent="0.25">
      <c r="A23" s="6"/>
    </row>
    <row r="24" spans="1:9" ht="33" customHeight="1" x14ac:dyDescent="0.25">
      <c r="A24" s="166" t="s">
        <v>14</v>
      </c>
      <c r="B24" s="34"/>
      <c r="C24" s="116" t="s">
        <v>12</v>
      </c>
      <c r="D24" s="116" t="s">
        <v>18</v>
      </c>
      <c r="E24" s="116" t="s">
        <v>89</v>
      </c>
      <c r="F24" s="157" t="s">
        <v>2</v>
      </c>
      <c r="G24" s="158"/>
      <c r="H24" s="158"/>
      <c r="I24" s="159"/>
    </row>
    <row r="25" spans="1:9" x14ac:dyDescent="0.25">
      <c r="A25" s="167"/>
      <c r="B25" s="35" t="s">
        <v>4</v>
      </c>
      <c r="C25" s="40">
        <f>F8*E14/E14</f>
        <v>14037088948.440651</v>
      </c>
      <c r="D25" s="127"/>
      <c r="E25" s="40">
        <f>C25/C27*D27</f>
        <v>16150631428.908045</v>
      </c>
      <c r="F25" s="160" t="s">
        <v>38</v>
      </c>
      <c r="G25" s="161"/>
      <c r="H25" s="161"/>
      <c r="I25" s="162"/>
    </row>
    <row r="26" spans="1:9" x14ac:dyDescent="0.25">
      <c r="A26" s="167"/>
      <c r="B26" s="88" t="s">
        <v>3</v>
      </c>
      <c r="C26" s="41">
        <f>F8*E15/E14</f>
        <v>13208900700.482651</v>
      </c>
      <c r="D26" s="50"/>
      <c r="E26" s="48">
        <f>C26/C27*D27</f>
        <v>15197744174.602467</v>
      </c>
      <c r="F26" s="160" t="s">
        <v>75</v>
      </c>
      <c r="G26" s="161"/>
      <c r="H26" s="161"/>
      <c r="I26" s="162"/>
    </row>
    <row r="27" spans="1:9" x14ac:dyDescent="0.25">
      <c r="A27" s="168"/>
      <c r="B27" s="37" t="s">
        <v>0</v>
      </c>
      <c r="C27" s="41">
        <f>C25+C26</f>
        <v>27245989648.923302</v>
      </c>
      <c r="D27" s="31">
        <f>C27/C21*D21</f>
        <v>31348375603.510509</v>
      </c>
      <c r="E27" s="41">
        <f>E25+E26</f>
        <v>31348375603.510513</v>
      </c>
      <c r="F27" s="163" t="s">
        <v>17</v>
      </c>
      <c r="G27" s="164"/>
      <c r="H27" s="164"/>
      <c r="I27" s="165"/>
    </row>
    <row r="28" spans="1:9" x14ac:dyDescent="0.25">
      <c r="A28" s="6"/>
    </row>
    <row r="29" spans="1:9" ht="33" customHeight="1" x14ac:dyDescent="0.25">
      <c r="A29" s="166" t="s">
        <v>15</v>
      </c>
      <c r="B29" s="120"/>
      <c r="C29" s="116" t="s">
        <v>35</v>
      </c>
      <c r="D29" s="118"/>
      <c r="E29" s="119" t="s">
        <v>89</v>
      </c>
    </row>
    <row r="30" spans="1:9" x14ac:dyDescent="0.25">
      <c r="A30" s="167"/>
      <c r="B30" s="121" t="s">
        <v>4</v>
      </c>
      <c r="C30" s="42">
        <f>C25-C19</f>
        <v>0</v>
      </c>
      <c r="D30" s="125"/>
      <c r="E30" s="43">
        <f>E25-E19</f>
        <v>0</v>
      </c>
    </row>
    <row r="31" spans="1:9" x14ac:dyDescent="0.25">
      <c r="A31" s="167"/>
      <c r="B31" s="90" t="s">
        <v>3</v>
      </c>
      <c r="C31" s="44">
        <f>C26-C20</f>
        <v>379001401.6078968</v>
      </c>
      <c r="D31" s="126"/>
      <c r="E31" s="45">
        <f>E26-E20</f>
        <v>436067048.580513</v>
      </c>
    </row>
    <row r="32" spans="1:9" x14ac:dyDescent="0.25">
      <c r="A32" s="168"/>
      <c r="B32" s="90" t="s">
        <v>0</v>
      </c>
      <c r="C32" s="44">
        <f>C31+C30</f>
        <v>379001401.6078968</v>
      </c>
      <c r="D32" s="126"/>
      <c r="E32" s="45">
        <f>E31+E30</f>
        <v>436067048.580513</v>
      </c>
    </row>
    <row r="33" spans="1:11" x14ac:dyDescent="0.25">
      <c r="A33" s="6"/>
    </row>
    <row r="34" spans="1:11" x14ac:dyDescent="0.25">
      <c r="A34" s="6"/>
    </row>
    <row r="35" spans="1:11" ht="14.25" customHeight="1" x14ac:dyDescent="0.25">
      <c r="A35" s="166" t="s">
        <v>20</v>
      </c>
      <c r="B35" s="180" t="s">
        <v>19</v>
      </c>
      <c r="C35" s="9">
        <v>2018</v>
      </c>
      <c r="D35" s="9">
        <f t="shared" ref="D35:H36" si="1">C35+1</f>
        <v>2019</v>
      </c>
      <c r="E35" s="9">
        <f t="shared" si="1"/>
        <v>2020</v>
      </c>
      <c r="F35" s="9">
        <f t="shared" si="1"/>
        <v>2021</v>
      </c>
      <c r="G35" s="9">
        <f t="shared" si="1"/>
        <v>2022</v>
      </c>
      <c r="H35" s="10">
        <f t="shared" si="1"/>
        <v>2023</v>
      </c>
    </row>
    <row r="36" spans="1:11" x14ac:dyDescent="0.25">
      <c r="A36" s="167"/>
      <c r="B36" s="181"/>
      <c r="C36" s="11">
        <v>2019</v>
      </c>
      <c r="D36" s="11">
        <f t="shared" si="1"/>
        <v>2020</v>
      </c>
      <c r="E36" s="11">
        <f t="shared" si="1"/>
        <v>2021</v>
      </c>
      <c r="F36" s="11">
        <f t="shared" si="1"/>
        <v>2022</v>
      </c>
      <c r="G36" s="11">
        <f t="shared" si="1"/>
        <v>2023</v>
      </c>
      <c r="H36" s="12">
        <f t="shared" si="1"/>
        <v>2024</v>
      </c>
    </row>
    <row r="37" spans="1:11" x14ac:dyDescent="0.25">
      <c r="A37" s="167"/>
      <c r="B37" s="91" t="s">
        <v>16</v>
      </c>
      <c r="C37" s="57"/>
      <c r="D37" s="57">
        <f>Inputs!C30</f>
        <v>1.0227286782601754</v>
      </c>
      <c r="E37" s="92">
        <f>Inputs!C31</f>
        <v>1.0035710761356869</v>
      </c>
      <c r="F37" s="57">
        <f>Inputs!C32</f>
        <v>1.017298685589648</v>
      </c>
      <c r="G37" s="57">
        <f>Inputs!C33</f>
        <v>1.0111160198561249</v>
      </c>
      <c r="H37" s="98">
        <f>Inputs!C34</f>
        <v>1.0365570999079681</v>
      </c>
    </row>
    <row r="38" spans="1:11" x14ac:dyDescent="0.25">
      <c r="A38" s="168"/>
      <c r="B38" s="91" t="s">
        <v>87</v>
      </c>
      <c r="C38" s="47">
        <f>E31</f>
        <v>436067048.580513</v>
      </c>
      <c r="D38" s="50">
        <f t="shared" ref="D38:G38" si="2">C38*D37</f>
        <v>445978276.2275638</v>
      </c>
      <c r="E38" s="50">
        <f t="shared" si="2"/>
        <v>447570898.60683483</v>
      </c>
      <c r="F38" s="50">
        <f t="shared" si="2"/>
        <v>455313286.86091065</v>
      </c>
      <c r="G38" s="50">
        <f t="shared" si="2"/>
        <v>460374558.39841402</v>
      </c>
      <c r="H38" s="99">
        <f>G38*H37</f>
        <v>477204517.12487149</v>
      </c>
    </row>
    <row r="39" spans="1:11" x14ac:dyDescent="0.25">
      <c r="B39" s="2" t="s">
        <v>90</v>
      </c>
      <c r="C39" s="40"/>
      <c r="D39" s="40"/>
      <c r="E39" s="49"/>
      <c r="F39" s="40"/>
      <c r="G39" s="40"/>
    </row>
    <row r="40" spans="1:11" x14ac:dyDescent="0.25">
      <c r="B40" s="13" t="s">
        <v>88</v>
      </c>
      <c r="C40" s="40"/>
      <c r="D40" s="40"/>
      <c r="E40" s="49"/>
      <c r="F40" s="40"/>
      <c r="G40" s="40"/>
    </row>
    <row r="41" spans="1:11" x14ac:dyDescent="0.25">
      <c r="A41" s="13"/>
      <c r="C41" s="40"/>
      <c r="D41" s="40"/>
      <c r="E41" s="49"/>
      <c r="F41" s="40"/>
      <c r="G41" s="40"/>
    </row>
    <row r="43" spans="1:11" s="20" customFormat="1" x14ac:dyDescent="0.25">
      <c r="A43" s="74" t="s">
        <v>69</v>
      </c>
      <c r="B43" s="19"/>
      <c r="C43" s="19"/>
      <c r="D43" s="19"/>
      <c r="E43" s="19"/>
      <c r="F43" s="19"/>
      <c r="G43" s="19"/>
      <c r="H43" s="19"/>
      <c r="I43" s="32"/>
      <c r="J43" s="19"/>
      <c r="K43" s="19"/>
    </row>
    <row r="44" spans="1:11" x14ac:dyDescent="0.25">
      <c r="A44" s="6"/>
    </row>
    <row r="45" spans="1:11" ht="15" customHeight="1" x14ac:dyDescent="0.25">
      <c r="A45" s="166" t="s">
        <v>20</v>
      </c>
      <c r="B45" s="180"/>
      <c r="C45" s="9"/>
      <c r="D45" s="9"/>
      <c r="E45" s="9" t="s">
        <v>66</v>
      </c>
      <c r="F45" s="9"/>
      <c r="G45" s="178" t="s">
        <v>19</v>
      </c>
      <c r="H45" s="10">
        <f>H35</f>
        <v>2023</v>
      </c>
    </row>
    <row r="46" spans="1:11" x14ac:dyDescent="0.25">
      <c r="A46" s="167"/>
      <c r="B46" s="181"/>
      <c r="C46" s="11"/>
      <c r="D46" s="11"/>
      <c r="E46" s="11" t="s">
        <v>67</v>
      </c>
      <c r="F46" s="11"/>
      <c r="G46" s="179"/>
      <c r="H46" s="12">
        <f>H36</f>
        <v>2024</v>
      </c>
    </row>
    <row r="47" spans="1:11" x14ac:dyDescent="0.25">
      <c r="A47" s="167"/>
      <c r="B47" s="94" t="s">
        <v>39</v>
      </c>
      <c r="C47" s="46"/>
      <c r="D47" s="46"/>
      <c r="E47" s="30">
        <f>Inputs!M34</f>
        <v>0.13116722740116524</v>
      </c>
      <c r="F47" s="46"/>
      <c r="G47" s="46"/>
      <c r="H47" s="95">
        <f>E47*H$38</f>
        <v>62593593.414581269</v>
      </c>
    </row>
    <row r="48" spans="1:11" x14ac:dyDescent="0.25">
      <c r="A48" s="167"/>
      <c r="B48" s="61" t="s">
        <v>65</v>
      </c>
      <c r="C48" s="92"/>
      <c r="D48" s="92"/>
      <c r="E48" s="93">
        <f>Inputs!M35</f>
        <v>0.17074710930600195</v>
      </c>
      <c r="F48" s="92"/>
      <c r="G48" s="92"/>
      <c r="H48" s="96">
        <f t="shared" ref="H48" si="3">E48*H$38</f>
        <v>81481291.84683831</v>
      </c>
    </row>
    <row r="49" spans="1:8" x14ac:dyDescent="0.25">
      <c r="A49" s="168"/>
      <c r="B49" s="61" t="s">
        <v>87</v>
      </c>
      <c r="C49" s="50"/>
      <c r="D49" s="50"/>
      <c r="E49" s="50"/>
      <c r="F49" s="50"/>
      <c r="G49" s="50"/>
      <c r="H49" s="97">
        <f>SUM(H47:H48)</f>
        <v>144074885.26141959</v>
      </c>
    </row>
    <row r="50" spans="1:8" x14ac:dyDescent="0.25">
      <c r="B50" s="2" t="s">
        <v>91</v>
      </c>
    </row>
    <row r="51" spans="1:8" x14ac:dyDescent="0.25">
      <c r="B51" s="51" t="s">
        <v>36</v>
      </c>
    </row>
    <row r="52" spans="1:8" x14ac:dyDescent="0.25">
      <c r="B52" s="13" t="s">
        <v>88</v>
      </c>
    </row>
  </sheetData>
  <mergeCells count="20">
    <mergeCell ref="A45:A49"/>
    <mergeCell ref="G7:I7"/>
    <mergeCell ref="G8:I10"/>
    <mergeCell ref="A7:A10"/>
    <mergeCell ref="A13:A15"/>
    <mergeCell ref="A18:A21"/>
    <mergeCell ref="G45:G46"/>
    <mergeCell ref="A35:A38"/>
    <mergeCell ref="B35:B36"/>
    <mergeCell ref="A24:A27"/>
    <mergeCell ref="A29:A32"/>
    <mergeCell ref="B45:B46"/>
    <mergeCell ref="F19:I19"/>
    <mergeCell ref="F20:I20"/>
    <mergeCell ref="F21:I21"/>
    <mergeCell ref="F18:I18"/>
    <mergeCell ref="F24:I24"/>
    <mergeCell ref="F25:I25"/>
    <mergeCell ref="F26:I26"/>
    <mergeCell ref="F27:I27"/>
  </mergeCells>
  <hyperlinks>
    <hyperlink ref="F15" r:id="rId1" xr:uid="{E22370A5-D734-4715-B713-E76159C71747}"/>
    <hyperlink ref="F21" r:id="rId2" location="/en" xr:uid="{7345D6DD-AD67-4F89-8596-1318692DA3AF}"/>
    <hyperlink ref="B51" r:id="rId3" location="/en/personnel-breakdown--repartition-personnel" xr:uid="{51BD03A3-820A-4406-98D7-AD2812F28708}"/>
    <hyperlink ref="F27" r:id="rId4" location="/en" xr:uid="{D39BDAE3-CD47-45F7-8138-0E858B9D2B65}"/>
    <hyperlink ref="A2" r:id="rId5" xr:uid="{44C7A612-0B27-4CB7-8C14-D1554AF623CF}"/>
  </hyperlinks>
  <pageMargins left="0.7" right="0.7" top="0.75" bottom="0.75" header="0.3" footer="0.3"/>
  <pageSetup orientation="portrait" horizontalDpi="300" verticalDpi="300" r:id="rId6"/>
  <ignoredErrors>
    <ignoredError sqref="D21 D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7B64-EBBC-46AD-902D-D15890195969}">
  <dimension ref="A1:P39"/>
  <sheetViews>
    <sheetView zoomScaleNormal="100" workbookViewId="0">
      <selection activeCell="A4" sqref="A4"/>
    </sheetView>
  </sheetViews>
  <sheetFormatPr defaultColWidth="17.28515625" defaultRowHeight="15" x14ac:dyDescent="0.25"/>
  <cols>
    <col min="1" max="2" width="7" style="32" customWidth="1"/>
    <col min="3" max="6" width="13" style="32" customWidth="1"/>
    <col min="7" max="7" width="20.7109375" style="32" customWidth="1"/>
    <col min="8" max="12" width="16.5703125" style="32" customWidth="1"/>
    <col min="13" max="13" width="14.140625" style="32" customWidth="1"/>
    <col min="14" max="14" width="17.28515625" style="32"/>
    <col min="15" max="16" width="22.42578125" style="32" customWidth="1"/>
    <col min="17" max="16384" width="17.28515625" style="32"/>
  </cols>
  <sheetData>
    <row r="1" spans="1:16" x14ac:dyDescent="0.25">
      <c r="A1" s="1" t="s">
        <v>92</v>
      </c>
      <c r="B1" s="32" t="s">
        <v>22</v>
      </c>
    </row>
    <row r="2" spans="1:16" x14ac:dyDescent="0.25">
      <c r="C2" s="76"/>
      <c r="D2" s="76"/>
    </row>
    <row r="3" spans="1:16" ht="15.75" thickBot="1" x14ac:dyDescent="0.3">
      <c r="A3" s="8" t="s">
        <v>22</v>
      </c>
      <c r="C3" s="76"/>
      <c r="D3" s="76"/>
    </row>
    <row r="4" spans="1:16" s="1" customFormat="1" x14ac:dyDescent="0.25">
      <c r="C4" s="73" t="s">
        <v>40</v>
      </c>
      <c r="D4" s="72" t="s">
        <v>41</v>
      </c>
      <c r="E4" s="72"/>
      <c r="F4" s="72"/>
      <c r="H4" s="73" t="s">
        <v>40</v>
      </c>
      <c r="I4" s="21" t="s">
        <v>42</v>
      </c>
      <c r="J4" s="21"/>
      <c r="K4" s="21"/>
      <c r="N4" s="187"/>
      <c r="O4" s="183" t="s">
        <v>93</v>
      </c>
      <c r="P4" s="185" t="s">
        <v>47</v>
      </c>
    </row>
    <row r="5" spans="1:16" x14ac:dyDescent="0.25">
      <c r="C5" s="73"/>
      <c r="D5" s="77" t="s">
        <v>43</v>
      </c>
      <c r="E5" s="77" t="s">
        <v>44</v>
      </c>
      <c r="F5" s="77" t="s">
        <v>0</v>
      </c>
      <c r="H5" s="73"/>
      <c r="I5" s="77" t="s">
        <v>43</v>
      </c>
      <c r="J5" s="77" t="s">
        <v>44</v>
      </c>
      <c r="K5" s="77" t="s">
        <v>0</v>
      </c>
      <c r="N5" s="188"/>
      <c r="O5" s="184"/>
      <c r="P5" s="186"/>
    </row>
    <row r="6" spans="1:16" x14ac:dyDescent="0.25">
      <c r="C6" s="32" t="s">
        <v>45</v>
      </c>
      <c r="D6" s="76">
        <v>473936</v>
      </c>
      <c r="E6" s="76">
        <v>490908</v>
      </c>
      <c r="F6" s="76">
        <v>964844</v>
      </c>
      <c r="H6" s="32" t="s">
        <v>45</v>
      </c>
      <c r="I6" s="3">
        <v>39.054220000000001</v>
      </c>
      <c r="J6" s="3">
        <v>35.013710000000003</v>
      </c>
      <c r="K6" s="3">
        <v>36.998429999999999</v>
      </c>
      <c r="N6" s="78"/>
      <c r="O6" s="189" t="s">
        <v>49</v>
      </c>
      <c r="P6" s="190" t="s">
        <v>49</v>
      </c>
    </row>
    <row r="7" spans="1:16" x14ac:dyDescent="0.25">
      <c r="C7" s="32" t="s">
        <v>46</v>
      </c>
      <c r="D7" s="76">
        <v>469460</v>
      </c>
      <c r="E7" s="76">
        <v>514832</v>
      </c>
      <c r="F7" s="76">
        <v>984292</v>
      </c>
      <c r="H7" s="32" t="s">
        <v>46</v>
      </c>
      <c r="I7" s="3">
        <v>39.498829999999998</v>
      </c>
      <c r="J7" s="3">
        <v>35.20908</v>
      </c>
      <c r="K7" s="3">
        <v>37.25508</v>
      </c>
      <c r="N7" s="78"/>
      <c r="O7" s="189"/>
      <c r="P7" s="190"/>
    </row>
    <row r="8" spans="1:16" x14ac:dyDescent="0.25">
      <c r="C8" s="32" t="s">
        <v>48</v>
      </c>
      <c r="D8" s="76">
        <v>478430</v>
      </c>
      <c r="E8" s="76">
        <v>510978</v>
      </c>
      <c r="F8" s="76">
        <v>989408</v>
      </c>
      <c r="H8" s="32" t="s">
        <v>48</v>
      </c>
      <c r="I8" s="3">
        <v>39.136659999999999</v>
      </c>
      <c r="J8" s="3">
        <v>35.416179999999997</v>
      </c>
      <c r="K8" s="3">
        <v>37.215229999999998</v>
      </c>
      <c r="N8" s="78" t="s">
        <v>43</v>
      </c>
      <c r="O8" s="66">
        <f>I18</f>
        <v>39.485015833333328</v>
      </c>
      <c r="P8" s="68">
        <f>(D18/F18)*O15</f>
        <v>182309.84592817342</v>
      </c>
    </row>
    <row r="9" spans="1:16" x14ac:dyDescent="0.25">
      <c r="C9" s="32" t="s">
        <v>50</v>
      </c>
      <c r="D9" s="76">
        <v>495420</v>
      </c>
      <c r="E9" s="76">
        <v>508141</v>
      </c>
      <c r="F9" s="76">
        <v>1003561</v>
      </c>
      <c r="H9" s="32" t="s">
        <v>50</v>
      </c>
      <c r="I9" s="3">
        <v>39.345999999999997</v>
      </c>
      <c r="J9" s="3">
        <v>35.443640000000002</v>
      </c>
      <c r="K9" s="3">
        <v>37.370089999999998</v>
      </c>
      <c r="N9" s="78" t="s">
        <v>44</v>
      </c>
      <c r="O9" s="66">
        <f>J18</f>
        <v>35.716819166666667</v>
      </c>
      <c r="P9" s="68">
        <f>E18/F18*O15</f>
        <v>182225.14283779959</v>
      </c>
    </row>
    <row r="10" spans="1:16" ht="15.75" thickBot="1" x14ac:dyDescent="0.3">
      <c r="C10" s="32" t="s">
        <v>51</v>
      </c>
      <c r="D10" s="76">
        <v>504814</v>
      </c>
      <c r="E10" s="76">
        <v>507380</v>
      </c>
      <c r="F10" s="76">
        <v>1012194</v>
      </c>
      <c r="H10" s="32" t="s">
        <v>51</v>
      </c>
      <c r="I10" s="3">
        <v>38.913679999999999</v>
      </c>
      <c r="J10" s="3">
        <v>35.634860000000003</v>
      </c>
      <c r="K10" s="3">
        <v>37.270119999999999</v>
      </c>
      <c r="N10" s="79" t="s">
        <v>0</v>
      </c>
      <c r="O10" s="67">
        <f>K18</f>
        <v>37.599157499999997</v>
      </c>
      <c r="P10" s="69">
        <f>P8+P9</f>
        <v>364534.98876597302</v>
      </c>
    </row>
    <row r="11" spans="1:16" x14ac:dyDescent="0.25">
      <c r="C11" s="32" t="s">
        <v>52</v>
      </c>
      <c r="D11" s="76">
        <v>517233</v>
      </c>
      <c r="E11" s="76">
        <v>508040</v>
      </c>
      <c r="F11" s="32">
        <v>1025273</v>
      </c>
      <c r="H11" s="32" t="s">
        <v>52</v>
      </c>
      <c r="I11" s="3">
        <v>38.790280000000003</v>
      </c>
      <c r="J11" s="3">
        <v>35.695340000000002</v>
      </c>
      <c r="K11" s="3">
        <v>37.256680000000003</v>
      </c>
      <c r="N11" s="131" t="s">
        <v>100</v>
      </c>
    </row>
    <row r="12" spans="1:16" x14ac:dyDescent="0.25">
      <c r="C12" s="32" t="s">
        <v>53</v>
      </c>
      <c r="D12" s="76">
        <v>527177</v>
      </c>
      <c r="E12" s="76">
        <v>517850</v>
      </c>
      <c r="F12" s="76">
        <v>1045027</v>
      </c>
      <c r="H12" s="32" t="s">
        <v>53</v>
      </c>
      <c r="I12" s="3">
        <v>38.697090000000003</v>
      </c>
      <c r="J12" s="3">
        <v>35.884880000000003</v>
      </c>
      <c r="K12" s="3">
        <v>37.303539999999998</v>
      </c>
      <c r="O12" s="20"/>
    </row>
    <row r="13" spans="1:16" ht="15.75" thickBot="1" x14ac:dyDescent="0.3">
      <c r="C13" s="32" t="s">
        <v>54</v>
      </c>
      <c r="D13" s="76">
        <v>533245</v>
      </c>
      <c r="E13" s="76">
        <v>519750</v>
      </c>
      <c r="F13" s="76">
        <v>1052995</v>
      </c>
      <c r="H13" s="32" t="s">
        <v>54</v>
      </c>
      <c r="I13" s="3">
        <v>38.343699999999998</v>
      </c>
      <c r="J13" s="3">
        <v>35.712249999999997</v>
      </c>
      <c r="K13" s="3">
        <v>37.044840000000001</v>
      </c>
    </row>
    <row r="14" spans="1:16" x14ac:dyDescent="0.25">
      <c r="C14" s="32" t="s">
        <v>55</v>
      </c>
      <c r="D14" s="76">
        <v>528068</v>
      </c>
      <c r="E14" s="76">
        <v>494467</v>
      </c>
      <c r="F14" s="76">
        <v>1022535</v>
      </c>
      <c r="H14" s="32" t="s">
        <v>55</v>
      </c>
      <c r="I14" s="3">
        <v>39.479050000000001</v>
      </c>
      <c r="J14" s="3">
        <v>36.454949999999997</v>
      </c>
      <c r="K14" s="3">
        <v>38.016689999999997</v>
      </c>
      <c r="N14" s="64" t="s">
        <v>98</v>
      </c>
      <c r="O14" s="62"/>
    </row>
    <row r="15" spans="1:16" ht="15.75" thickBot="1" x14ac:dyDescent="0.3">
      <c r="C15" s="32" t="s">
        <v>56</v>
      </c>
      <c r="D15" s="76">
        <v>527616</v>
      </c>
      <c r="E15" s="76">
        <v>507802</v>
      </c>
      <c r="F15" s="76">
        <v>1035418</v>
      </c>
      <c r="H15" s="32" t="s">
        <v>56</v>
      </c>
      <c r="I15" s="3">
        <v>40.356929999999998</v>
      </c>
      <c r="J15" s="3">
        <v>35.68779</v>
      </c>
      <c r="K15" s="3">
        <v>38.067039999999999</v>
      </c>
      <c r="N15" s="63"/>
      <c r="O15" s="65">
        <v>364534.98876597302</v>
      </c>
    </row>
    <row r="16" spans="1:16" x14ac:dyDescent="0.25">
      <c r="C16" s="32" t="s">
        <v>57</v>
      </c>
      <c r="D16" s="76">
        <v>512161</v>
      </c>
      <c r="E16" s="76">
        <v>490257</v>
      </c>
      <c r="F16" s="76">
        <v>1002418</v>
      </c>
      <c r="H16" s="32" t="s">
        <v>57</v>
      </c>
      <c r="I16" s="3">
        <v>40.834380000000003</v>
      </c>
      <c r="J16" s="3">
        <v>36.149059999999999</v>
      </c>
      <c r="K16" s="3">
        <v>38.542920000000002</v>
      </c>
      <c r="N16" s="24" t="s">
        <v>71</v>
      </c>
    </row>
    <row r="17" spans="1:15" x14ac:dyDescent="0.25">
      <c r="C17" s="37" t="s">
        <v>58</v>
      </c>
      <c r="D17" s="80">
        <v>497734</v>
      </c>
      <c r="E17" s="80">
        <v>492071</v>
      </c>
      <c r="F17" s="80">
        <v>989805</v>
      </c>
      <c r="H17" s="37" t="s">
        <v>58</v>
      </c>
      <c r="I17" s="56">
        <v>41.369370000000004</v>
      </c>
      <c r="J17" s="56">
        <v>36.300089999999997</v>
      </c>
      <c r="K17" s="56">
        <v>38.849229999999999</v>
      </c>
    </row>
    <row r="18" spans="1:15" s="20" customFormat="1" x14ac:dyDescent="0.25">
      <c r="C18" s="58" t="s">
        <v>59</v>
      </c>
      <c r="D18" s="59">
        <f>AVERAGE(D6:D17)</f>
        <v>505441.16666666669</v>
      </c>
      <c r="E18" s="59">
        <f t="shared" ref="E18:F18" si="0">AVERAGE(E6:E17)</f>
        <v>505206.33333333331</v>
      </c>
      <c r="F18" s="59">
        <f t="shared" si="0"/>
        <v>1010647.5</v>
      </c>
      <c r="H18" s="58" t="s">
        <v>59</v>
      </c>
      <c r="I18" s="60">
        <f>AVERAGE(I6:I17)</f>
        <v>39.485015833333328</v>
      </c>
      <c r="J18" s="60">
        <f t="shared" ref="J18:K18" si="1">AVERAGE(J6:J17)</f>
        <v>35.716819166666667</v>
      </c>
      <c r="K18" s="60">
        <f t="shared" si="1"/>
        <v>37.599157499999997</v>
      </c>
    </row>
    <row r="19" spans="1:15" x14ac:dyDescent="0.25">
      <c r="C19" s="24" t="s">
        <v>107</v>
      </c>
      <c r="D19" s="76"/>
      <c r="F19" s="76"/>
      <c r="H19" s="24" t="s">
        <v>107</v>
      </c>
    </row>
    <row r="20" spans="1:15" x14ac:dyDescent="0.25">
      <c r="C20" s="8" t="s">
        <v>74</v>
      </c>
      <c r="D20" s="76"/>
      <c r="H20" s="8" t="s">
        <v>74</v>
      </c>
    </row>
    <row r="22" spans="1:15" x14ac:dyDescent="0.25">
      <c r="B22" s="76"/>
    </row>
    <row r="23" spans="1:15" x14ac:dyDescent="0.25">
      <c r="B23" s="76"/>
      <c r="D23" s="76"/>
      <c r="N23" s="81"/>
    </row>
    <row r="24" spans="1:15" x14ac:dyDescent="0.25">
      <c r="B24" s="76"/>
      <c r="D24" s="76"/>
    </row>
    <row r="25" spans="1:15" ht="14.25" customHeight="1" x14ac:dyDescent="0.25">
      <c r="A25" s="33"/>
      <c r="B25" s="81"/>
      <c r="C25" s="81"/>
      <c r="D25" s="81"/>
      <c r="E25" s="81"/>
      <c r="O25" s="81"/>
    </row>
    <row r="27" spans="1:15" x14ac:dyDescent="0.25">
      <c r="A27" s="1" t="s">
        <v>73</v>
      </c>
      <c r="G27" s="1" t="s">
        <v>115</v>
      </c>
      <c r="M27" s="81"/>
    </row>
    <row r="28" spans="1:15" x14ac:dyDescent="0.25">
      <c r="A28" s="182" t="s">
        <v>19</v>
      </c>
      <c r="B28" s="182"/>
      <c r="C28" s="85"/>
      <c r="D28" s="16"/>
      <c r="E28" s="16"/>
      <c r="G28" s="22" t="s">
        <v>0</v>
      </c>
      <c r="H28" s="71" t="s">
        <v>110</v>
      </c>
      <c r="I28" s="71" t="s">
        <v>111</v>
      </c>
      <c r="J28" s="71" t="s">
        <v>112</v>
      </c>
      <c r="K28" s="71" t="s">
        <v>113</v>
      </c>
      <c r="L28" s="71" t="s">
        <v>114</v>
      </c>
    </row>
    <row r="29" spans="1:15" x14ac:dyDescent="0.25">
      <c r="A29" s="11"/>
      <c r="B29" s="11"/>
      <c r="C29" s="11"/>
      <c r="D29" s="16"/>
      <c r="E29" s="16"/>
      <c r="G29" s="83" t="s">
        <v>35</v>
      </c>
      <c r="H29" s="123">
        <v>26868197612.669998</v>
      </c>
      <c r="I29" s="123">
        <v>27206134315.919998</v>
      </c>
      <c r="J29" s="123">
        <v>27484460702.349998</v>
      </c>
      <c r="K29" s="123">
        <v>29189183537.540001</v>
      </c>
      <c r="L29" s="123">
        <v>30912308554.93</v>
      </c>
      <c r="N29" s="4"/>
    </row>
    <row r="30" spans="1:15" x14ac:dyDescent="0.25">
      <c r="A30" s="35">
        <v>2019</v>
      </c>
      <c r="B30" s="35">
        <v>2020</v>
      </c>
      <c r="C30" s="16">
        <v>1.0227286782601754</v>
      </c>
      <c r="D30" s="16"/>
      <c r="E30" s="16"/>
      <c r="G30" s="82" t="s">
        <v>70</v>
      </c>
      <c r="H30" s="122">
        <v>3831633290.7599998</v>
      </c>
      <c r="I30" s="122">
        <v>3752311815.5299997</v>
      </c>
      <c r="J30" s="122">
        <v>3442618157.6700001</v>
      </c>
      <c r="K30" s="122">
        <v>3713690663.5799999</v>
      </c>
      <c r="L30" s="122">
        <v>3796677408.52</v>
      </c>
      <c r="N30" s="29"/>
    </row>
    <row r="31" spans="1:15" x14ac:dyDescent="0.25">
      <c r="A31" s="35">
        <v>2020</v>
      </c>
      <c r="B31" s="35">
        <v>2021</v>
      </c>
      <c r="C31" s="16">
        <v>1.0035710761356869</v>
      </c>
      <c r="D31" s="16"/>
      <c r="E31" s="16"/>
      <c r="G31" s="84" t="s">
        <v>68</v>
      </c>
      <c r="H31" s="122">
        <v>3522471944.1300001</v>
      </c>
      <c r="I31" s="122">
        <v>4552115870.3100004</v>
      </c>
      <c r="J31" s="122">
        <v>3674378582.29</v>
      </c>
      <c r="K31" s="122">
        <v>6075224430.3100004</v>
      </c>
      <c r="L31" s="122">
        <v>6599534733.7499905</v>
      </c>
    </row>
    <row r="32" spans="1:15" x14ac:dyDescent="0.25">
      <c r="A32" s="35">
        <v>2021</v>
      </c>
      <c r="B32" s="35">
        <v>2022</v>
      </c>
      <c r="C32" s="16">
        <v>1.017298685589648</v>
      </c>
      <c r="D32" s="16"/>
      <c r="E32" s="16"/>
    </row>
    <row r="33" spans="1:13" x14ac:dyDescent="0.25">
      <c r="A33" s="35">
        <v>2022</v>
      </c>
      <c r="B33" s="35">
        <v>2023</v>
      </c>
      <c r="C33" s="16">
        <v>1.0111160198561249</v>
      </c>
      <c r="D33" s="16"/>
      <c r="E33" s="16"/>
      <c r="G33" s="22" t="s">
        <v>63</v>
      </c>
      <c r="H33" s="71" t="s">
        <v>110</v>
      </c>
      <c r="I33" s="71" t="s">
        <v>111</v>
      </c>
      <c r="J33" s="71" t="s">
        <v>112</v>
      </c>
      <c r="K33" s="71" t="s">
        <v>113</v>
      </c>
      <c r="L33" s="71" t="s">
        <v>114</v>
      </c>
      <c r="M33" s="71" t="s">
        <v>72</v>
      </c>
    </row>
    <row r="34" spans="1:13" x14ac:dyDescent="0.25">
      <c r="A34" s="35">
        <v>2023</v>
      </c>
      <c r="B34" s="35">
        <v>2024</v>
      </c>
      <c r="C34" s="16">
        <v>1.0365570999079681</v>
      </c>
      <c r="D34" s="16"/>
      <c r="E34" s="16"/>
      <c r="G34" s="82" t="s">
        <v>70</v>
      </c>
      <c r="H34" s="27">
        <f t="shared" ref="H34:L35" si="2">H30/H$29</f>
        <v>0.1426084974510218</v>
      </c>
      <c r="I34" s="27">
        <f t="shared" si="2"/>
        <v>0.13792153534044302</v>
      </c>
      <c r="J34" s="27">
        <f t="shared" si="2"/>
        <v>0.12525689315692654</v>
      </c>
      <c r="K34" s="27">
        <f t="shared" si="2"/>
        <v>0.12722831588639158</v>
      </c>
      <c r="L34" s="27">
        <f t="shared" si="2"/>
        <v>0.12282089517104322</v>
      </c>
      <c r="M34" s="26">
        <f>AVERAGE(H34:L34)</f>
        <v>0.13116722740116524</v>
      </c>
    </row>
    <row r="35" spans="1:13" x14ac:dyDescent="0.25">
      <c r="A35" s="8" t="s">
        <v>101</v>
      </c>
      <c r="E35" s="16"/>
      <c r="G35" s="84" t="s">
        <v>68</v>
      </c>
      <c r="H35" s="25">
        <f t="shared" si="2"/>
        <v>0.13110190697975732</v>
      </c>
      <c r="I35" s="25">
        <f t="shared" si="2"/>
        <v>0.16731946617076998</v>
      </c>
      <c r="J35" s="25">
        <f t="shared" si="2"/>
        <v>0.1336893098279287</v>
      </c>
      <c r="K35" s="25">
        <f t="shared" si="2"/>
        <v>0.20813272911510861</v>
      </c>
      <c r="L35" s="25">
        <f t="shared" si="2"/>
        <v>0.21349213443644519</v>
      </c>
      <c r="M35" s="26">
        <f>AVERAGE(H35:L35)</f>
        <v>0.17074710930600195</v>
      </c>
    </row>
    <row r="36" spans="1:13" x14ac:dyDescent="0.25">
      <c r="E36" s="16"/>
      <c r="G36" s="70" t="s">
        <v>91</v>
      </c>
      <c r="H36" s="28"/>
      <c r="I36" s="28"/>
      <c r="J36" s="28"/>
      <c r="K36" s="28"/>
      <c r="L36" s="28"/>
    </row>
    <row r="37" spans="1:13" x14ac:dyDescent="0.25">
      <c r="A37" s="33"/>
      <c r="E37" s="16"/>
      <c r="G37" s="129" t="s">
        <v>109</v>
      </c>
    </row>
    <row r="38" spans="1:13" x14ac:dyDescent="0.25">
      <c r="E38" s="16"/>
    </row>
    <row r="39" spans="1:13" x14ac:dyDescent="0.25">
      <c r="E39" s="16"/>
    </row>
  </sheetData>
  <mergeCells count="6">
    <mergeCell ref="A28:B28"/>
    <mergeCell ref="O4:O5"/>
    <mergeCell ref="P4:P5"/>
    <mergeCell ref="N4:N5"/>
    <mergeCell ref="O6:O7"/>
    <mergeCell ref="P6:P7"/>
  </mergeCells>
  <hyperlinks>
    <hyperlink ref="G37" r:id="rId1" location="/en" xr:uid="{5CFCC61E-98F7-44AE-9575-0FDE242B34E8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BE99-3FD5-4EA4-8EFD-EBDCFE09C00B}">
  <sheetPr>
    <tabColor theme="7" tint="0.59999389629810485"/>
  </sheetPr>
  <dimension ref="A1:F27"/>
  <sheetViews>
    <sheetView zoomScaleNormal="100" workbookViewId="0">
      <selection activeCell="B2" sqref="B2"/>
    </sheetView>
  </sheetViews>
  <sheetFormatPr defaultRowHeight="15" x14ac:dyDescent="0.25"/>
  <cols>
    <col min="2" max="2" width="14" customWidth="1"/>
    <col min="3" max="4" width="19.5703125" customWidth="1"/>
    <col min="5" max="6" width="7.85546875" style="132" customWidth="1"/>
  </cols>
  <sheetData>
    <row r="1" spans="1:6" x14ac:dyDescent="0.25">
      <c r="A1" s="1" t="s">
        <v>124</v>
      </c>
    </row>
    <row r="2" spans="1:6" x14ac:dyDescent="0.25">
      <c r="A2" t="s">
        <v>22</v>
      </c>
    </row>
    <row r="3" spans="1:6" x14ac:dyDescent="0.25">
      <c r="A3" s="1" t="s">
        <v>116</v>
      </c>
    </row>
    <row r="4" spans="1:6" s="133" customFormat="1" ht="60" x14ac:dyDescent="0.25">
      <c r="B4" s="134" t="s">
        <v>117</v>
      </c>
      <c r="C4" s="135" t="s">
        <v>121</v>
      </c>
      <c r="D4" s="135" t="s">
        <v>122</v>
      </c>
      <c r="E4" s="132"/>
      <c r="F4" s="132"/>
    </row>
    <row r="5" spans="1:6" x14ac:dyDescent="0.25">
      <c r="B5" s="142">
        <v>0.5</v>
      </c>
      <c r="C5" s="143">
        <v>38.5</v>
      </c>
      <c r="D5" s="143"/>
      <c r="E5" s="137"/>
      <c r="F5" s="137"/>
    </row>
    <row r="6" spans="1:6" x14ac:dyDescent="0.25">
      <c r="B6" s="144">
        <v>1.25</v>
      </c>
      <c r="C6" s="145"/>
      <c r="D6" s="145">
        <v>39.199999999999996</v>
      </c>
      <c r="E6" s="137"/>
      <c r="F6" s="137"/>
    </row>
    <row r="7" spans="1:6" x14ac:dyDescent="0.25">
      <c r="B7" s="144">
        <v>1.5</v>
      </c>
      <c r="C7" s="145"/>
      <c r="D7" s="145">
        <v>31.2</v>
      </c>
      <c r="E7" s="137"/>
      <c r="F7" s="137"/>
    </row>
    <row r="8" spans="1:6" x14ac:dyDescent="0.25">
      <c r="B8" s="144">
        <v>2</v>
      </c>
      <c r="C8" s="145">
        <v>25.4</v>
      </c>
      <c r="D8" s="145"/>
      <c r="E8" s="137"/>
      <c r="F8" s="137"/>
    </row>
    <row r="9" spans="1:6" x14ac:dyDescent="0.25">
      <c r="B9" s="144">
        <v>3</v>
      </c>
      <c r="C9" s="145"/>
      <c r="D9" s="145">
        <v>37.6</v>
      </c>
      <c r="E9" s="137"/>
      <c r="F9" s="137"/>
    </row>
    <row r="10" spans="1:6" x14ac:dyDescent="0.25">
      <c r="B10" s="138">
        <v>4.5</v>
      </c>
      <c r="C10" s="139">
        <v>36.300000000000004</v>
      </c>
      <c r="D10" s="139"/>
      <c r="E10" s="137"/>
      <c r="F10" s="137"/>
    </row>
    <row r="11" spans="1:6" x14ac:dyDescent="0.25">
      <c r="C11" s="136"/>
      <c r="D11" s="136"/>
      <c r="E11" s="137"/>
      <c r="F11" s="137"/>
    </row>
    <row r="12" spans="1:6" x14ac:dyDescent="0.25">
      <c r="B12" s="113" t="s">
        <v>59</v>
      </c>
      <c r="C12" s="140">
        <f>AVERAGE(C5:C10)</f>
        <v>33.4</v>
      </c>
      <c r="D12" s="140">
        <f>AVERAGE(D5:D11)</f>
        <v>36</v>
      </c>
      <c r="E12" s="137"/>
      <c r="F12" s="137"/>
    </row>
    <row r="15" spans="1:6" x14ac:dyDescent="0.25">
      <c r="A15" s="1" t="s">
        <v>118</v>
      </c>
    </row>
    <row r="16" spans="1:6" x14ac:dyDescent="0.25">
      <c r="A16" s="1"/>
    </row>
    <row r="17" spans="2:6" ht="60" x14ac:dyDescent="0.25">
      <c r="B17" s="134" t="s">
        <v>117</v>
      </c>
      <c r="C17" s="135" t="s">
        <v>121</v>
      </c>
      <c r="D17" s="135" t="s">
        <v>122</v>
      </c>
    </row>
    <row r="18" spans="2:6" x14ac:dyDescent="0.25">
      <c r="B18" s="144">
        <v>0.5</v>
      </c>
      <c r="C18" s="145">
        <v>44.7</v>
      </c>
      <c r="D18" s="145"/>
      <c r="E18" s="137"/>
      <c r="F18" s="137"/>
    </row>
    <row r="19" spans="2:6" x14ac:dyDescent="0.25">
      <c r="B19" s="144">
        <v>1.25</v>
      </c>
      <c r="C19" s="145"/>
      <c r="D19" s="145">
        <v>39.199999999999996</v>
      </c>
      <c r="E19" s="137"/>
      <c r="F19" s="137"/>
    </row>
    <row r="20" spans="2:6" x14ac:dyDescent="0.25">
      <c r="B20" s="144">
        <v>1.5</v>
      </c>
      <c r="C20" s="145"/>
      <c r="D20" s="145">
        <v>31.2</v>
      </c>
      <c r="E20" s="137"/>
      <c r="F20" s="137"/>
    </row>
    <row r="21" spans="2:6" x14ac:dyDescent="0.25">
      <c r="B21" s="144">
        <v>2</v>
      </c>
      <c r="C21" s="145">
        <v>25.4</v>
      </c>
      <c r="D21" s="145"/>
      <c r="E21" s="137"/>
      <c r="F21" s="137"/>
    </row>
    <row r="22" spans="2:6" x14ac:dyDescent="0.25">
      <c r="B22" s="144">
        <v>3</v>
      </c>
      <c r="C22" s="145"/>
      <c r="D22" s="145">
        <v>37.6</v>
      </c>
      <c r="E22" s="137"/>
      <c r="F22" s="137"/>
    </row>
    <row r="23" spans="2:6" x14ac:dyDescent="0.25">
      <c r="B23" s="138">
        <v>4.5</v>
      </c>
      <c r="C23" s="139">
        <v>43.300000000000004</v>
      </c>
      <c r="D23" s="139"/>
      <c r="E23" s="137"/>
      <c r="F23" s="137"/>
    </row>
    <row r="24" spans="2:6" x14ac:dyDescent="0.25">
      <c r="C24" s="136"/>
      <c r="D24" s="136"/>
      <c r="E24" s="137"/>
      <c r="F24" s="137"/>
    </row>
    <row r="25" spans="2:6" x14ac:dyDescent="0.25">
      <c r="B25" s="113" t="s">
        <v>59</v>
      </c>
      <c r="C25" s="140">
        <f>AVERAGE(C18:C23)</f>
        <v>37.800000000000004</v>
      </c>
      <c r="D25" s="140">
        <f>AVERAGE(D18:D23)</f>
        <v>36</v>
      </c>
      <c r="E25" s="137"/>
      <c r="F25" s="137"/>
    </row>
    <row r="27" spans="2:6" x14ac:dyDescent="0.25">
      <c r="D27" s="14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E177-C7D7-4347-B9C6-FF934118F21E}">
  <sheetPr>
    <tabColor theme="7" tint="0.59999389629810485"/>
  </sheetPr>
  <dimension ref="A1:F27"/>
  <sheetViews>
    <sheetView workbookViewId="0">
      <selection activeCell="A2" sqref="A2"/>
    </sheetView>
  </sheetViews>
  <sheetFormatPr defaultRowHeight="15" x14ac:dyDescent="0.25"/>
  <cols>
    <col min="2" max="2" width="14" customWidth="1"/>
    <col min="3" max="4" width="19.5703125" customWidth="1"/>
    <col min="5" max="6" width="7.85546875" style="132" customWidth="1"/>
  </cols>
  <sheetData>
    <row r="1" spans="1:6" x14ac:dyDescent="0.25">
      <c r="A1" s="1" t="s">
        <v>123</v>
      </c>
    </row>
    <row r="2" spans="1:6" x14ac:dyDescent="0.25">
      <c r="A2" t="s">
        <v>22</v>
      </c>
    </row>
    <row r="3" spans="1:6" x14ac:dyDescent="0.25">
      <c r="A3" s="1" t="s">
        <v>119</v>
      </c>
    </row>
    <row r="4" spans="1:6" s="133" customFormat="1" ht="60" x14ac:dyDescent="0.25">
      <c r="B4" s="134" t="s">
        <v>117</v>
      </c>
      <c r="C4" s="135" t="s">
        <v>121</v>
      </c>
      <c r="D4" s="135" t="s">
        <v>122</v>
      </c>
      <c r="E4" s="132"/>
      <c r="F4" s="132"/>
    </row>
    <row r="5" spans="1:6" x14ac:dyDescent="0.25">
      <c r="B5" s="144">
        <v>0.5</v>
      </c>
      <c r="C5" s="145">
        <v>44.7</v>
      </c>
      <c r="D5" s="145"/>
      <c r="E5" s="137"/>
      <c r="F5" s="137"/>
    </row>
    <row r="6" spans="1:6" x14ac:dyDescent="0.25">
      <c r="B6" s="144">
        <v>1.25</v>
      </c>
      <c r="C6" s="145"/>
      <c r="D6" s="145">
        <v>39.199999999999996</v>
      </c>
      <c r="E6" s="137"/>
      <c r="F6" s="137"/>
    </row>
    <row r="7" spans="1:6" x14ac:dyDescent="0.25">
      <c r="B7" s="144">
        <v>1.5</v>
      </c>
      <c r="C7" s="145"/>
      <c r="D7" s="145">
        <v>31.2</v>
      </c>
      <c r="E7" s="137"/>
      <c r="F7" s="137"/>
    </row>
    <row r="8" spans="1:6" x14ac:dyDescent="0.25">
      <c r="B8" s="144">
        <v>2</v>
      </c>
      <c r="C8" s="145">
        <v>25.4</v>
      </c>
      <c r="D8" s="145"/>
      <c r="E8" s="137"/>
      <c r="F8" s="137"/>
    </row>
    <row r="9" spans="1:6" x14ac:dyDescent="0.25">
      <c r="B9" s="144">
        <v>3</v>
      </c>
      <c r="C9" s="145"/>
      <c r="D9" s="145">
        <v>38.6</v>
      </c>
      <c r="E9" s="137"/>
      <c r="F9" s="137"/>
    </row>
    <row r="10" spans="1:6" x14ac:dyDescent="0.25">
      <c r="B10" s="138">
        <v>4.5</v>
      </c>
      <c r="C10" s="139">
        <v>42.85</v>
      </c>
      <c r="D10" s="139"/>
      <c r="E10" s="137"/>
      <c r="F10" s="137"/>
    </row>
    <row r="11" spans="1:6" x14ac:dyDescent="0.25">
      <c r="C11" s="136"/>
      <c r="D11" s="136"/>
      <c r="E11" s="137"/>
      <c r="F11" s="137"/>
    </row>
    <row r="12" spans="1:6" x14ac:dyDescent="0.25">
      <c r="B12" s="113" t="s">
        <v>59</v>
      </c>
      <c r="C12" s="140">
        <f>AVERAGE(C5:C10)</f>
        <v>37.65</v>
      </c>
      <c r="D12" s="140">
        <f>AVERAGE(D5:D11)</f>
        <v>36.333333333333336</v>
      </c>
      <c r="E12" s="137"/>
      <c r="F12" s="137"/>
    </row>
    <row r="15" spans="1:6" x14ac:dyDescent="0.25">
      <c r="A15" s="1" t="s">
        <v>120</v>
      </c>
    </row>
    <row r="16" spans="1:6" x14ac:dyDescent="0.25">
      <c r="A16" s="1"/>
    </row>
    <row r="17" spans="2:6" ht="60" x14ac:dyDescent="0.25">
      <c r="B17" s="134" t="s">
        <v>117</v>
      </c>
      <c r="C17" s="135" t="s">
        <v>121</v>
      </c>
      <c r="D17" s="135" t="s">
        <v>122</v>
      </c>
    </row>
    <row r="18" spans="2:6" x14ac:dyDescent="0.25">
      <c r="B18" s="144">
        <v>0.5</v>
      </c>
      <c r="C18" s="145">
        <v>44.7</v>
      </c>
      <c r="D18" s="145"/>
      <c r="E18" s="137"/>
      <c r="F18" s="137"/>
    </row>
    <row r="19" spans="2:6" x14ac:dyDescent="0.25">
      <c r="B19" s="144">
        <v>1.25</v>
      </c>
      <c r="C19" s="145"/>
      <c r="D19" s="145">
        <v>39.199999999999996</v>
      </c>
      <c r="E19" s="137"/>
      <c r="F19" s="137"/>
    </row>
    <row r="20" spans="2:6" x14ac:dyDescent="0.25">
      <c r="B20" s="144">
        <v>1.5</v>
      </c>
      <c r="C20" s="145"/>
      <c r="D20" s="145">
        <v>31.2</v>
      </c>
      <c r="E20" s="137"/>
      <c r="F20" s="137"/>
    </row>
    <row r="21" spans="2:6" x14ac:dyDescent="0.25">
      <c r="B21" s="144">
        <v>2</v>
      </c>
      <c r="C21" s="145">
        <v>25.4</v>
      </c>
      <c r="D21" s="145"/>
      <c r="E21" s="137"/>
      <c r="F21" s="137"/>
    </row>
    <row r="22" spans="2:6" x14ac:dyDescent="0.25">
      <c r="B22" s="144">
        <v>3</v>
      </c>
      <c r="C22" s="145"/>
      <c r="D22" s="145">
        <v>36.6</v>
      </c>
      <c r="E22" s="137"/>
      <c r="F22" s="137"/>
    </row>
    <row r="23" spans="2:6" x14ac:dyDescent="0.25">
      <c r="B23" s="138">
        <v>4.5</v>
      </c>
      <c r="C23" s="139">
        <v>42.85</v>
      </c>
      <c r="D23" s="139"/>
      <c r="E23" s="137"/>
      <c r="F23" s="137"/>
    </row>
    <row r="24" spans="2:6" x14ac:dyDescent="0.25">
      <c r="C24" s="136"/>
      <c r="D24" s="136"/>
      <c r="E24" s="137"/>
      <c r="F24" s="137"/>
    </row>
    <row r="25" spans="2:6" x14ac:dyDescent="0.25">
      <c r="B25" s="113" t="s">
        <v>59</v>
      </c>
      <c r="C25" s="140">
        <f>AVERAGE(C18:C23)</f>
        <v>37.65</v>
      </c>
      <c r="D25" s="140">
        <f>AVERAGE(D18:D23)</f>
        <v>35.666666666666664</v>
      </c>
      <c r="E25" s="137"/>
      <c r="F25" s="137"/>
    </row>
    <row r="27" spans="2:6" x14ac:dyDescent="0.25">
      <c r="D27" s="1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Estimate</vt:lpstr>
      <vt:lpstr>Inputs</vt:lpstr>
      <vt:lpstr>Scenarios 1 and 2 Equal Average</vt:lpstr>
      <vt:lpstr>Scenarios 3 and 4 Equal 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Ahmed, Salma</dc:creator>
  <cp:lastModifiedBy>Vanherweghem, Rémy : PBO-DPB</cp:lastModifiedBy>
  <cp:lastPrinted>2021-10-19T16:56:03Z</cp:lastPrinted>
  <dcterms:created xsi:type="dcterms:W3CDTF">2020-09-23T18:58:51Z</dcterms:created>
  <dcterms:modified xsi:type="dcterms:W3CDTF">2021-10-20T13:56:08Z</dcterms:modified>
</cp:coreProperties>
</file>